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5" rupBuild="25601"/>
  <workbookPr codeName="ThisWorkbook" defaultThemeVersion="124226"/>
  <bookViews>
    <workbookView xWindow="-110" yWindow="-110" windowWidth="19420" windowHeight="10420" tabRatio="764" activeTab="3"/>
  </bookViews>
  <sheets>
    <sheet name="Instructions" sheetId="4" r:id="rId1"/>
    <sheet name="Business UnitTeam Risk Register" sheetId="12" r:id="rId2" state="hidden"/>
    <sheet name="Matrix and criteria" sheetId="20" r:id="rId3"/>
    <sheet name="Risk Register" sheetId="19" r:id="rId4"/>
    <sheet name="Admin dropdowns" sheetId="3" r:id="rId5" state="hidden"/>
    <sheet name="Dropdowns" sheetId="18" r:id="rId6"/>
  </sheets>
  <externalReferences>
    <externalReference r:id="rId7"/>
  </externalReferences>
  <definedNames>
    <definedName name="_xlnm._FilterDatabase" comment="" localSheetId="1" hidden="1">'Business UnitTeam Risk Register'!$A$1:$S$49</definedName>
    <definedName name="_xlnm._FilterDatabase" comment="" localSheetId="3" hidden="1">'Risk Register'!$A$1:$S$49</definedName>
    <definedName name="Impact" comment="" localSheetId="5">'Dropdowns'!#REF!</definedName>
    <definedName name="Impact" comment="" localSheetId="2">'[1]Admin dropdowns'!$B$2:$B$6</definedName>
    <definedName name="Impact" comment="">'Admin dropdowns'!$B$2:$B$6</definedName>
    <definedName name="Likelihood" comment="" localSheetId="5">'Dropdowns'!#REF!</definedName>
    <definedName name="Likelihood" comment="" localSheetId="2">'[1]Admin dropdowns'!$A$2:$A$6</definedName>
    <definedName name="Likelihood" comment="">'Admin dropdowns'!$A$2:$A$6</definedName>
    <definedName name="_xlnm.Print_Area" comment="" localSheetId="1">'Business UnitTeam Risk Register'!$A$1:$AF$49</definedName>
    <definedName name="_xlnm.Print_Area" comment="" localSheetId="0">Instructions!$A$1:$C$49</definedName>
    <definedName name="_xlnm.Print_Area" comment="" localSheetId="3">'Risk Register'!$A$1:$AF$49</definedName>
    <definedName name="_xlnm.Print_Titles" comment="" localSheetId="1">'Business UnitTeam Risk Register'!$1:$1</definedName>
    <definedName name="_xlnm.Print_Titles" comment="" localSheetId="3">'Risk Register'!$1:$1</definedName>
    <definedName name="Risk_Treatments" comment="" localSheetId="5">Dropdowns!$K$2:$K$5</definedName>
    <definedName name="Risk_Treatments" comment="" localSheetId="2">'[1]Admin dropdowns'!$K$2:$K$5</definedName>
    <definedName name="Risk_Treatments" comment="">'Admin dropdowns'!$K$2:$K$5</definedName>
    <definedName name="Score" comment="" localSheetId="5">Dropdowns!$C$2:$D$6</definedName>
    <definedName name="Score" comment="" localSheetId="2">'[1]Admin dropdowns'!$C$2:$D$6</definedName>
    <definedName name="Score" comment="">'Admin dropdowns'!$C$2:$D$6</definedName>
    <definedName name="treatments" comment="" localSheetId="5">Dropdowns!$K$2:$K$5</definedName>
    <definedName name="treatments" comment="">'Admin dropdowns'!$K$2:$K$5</definedName>
  </definedNames>
  <calcPr fullPrecision="1"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Peter Stanley</author>
  </authors>
  <commentList>
    <comment ref="AG1" authorId="0">
      <text>
        <r>
          <t/>
        </r>
        <r>
          <rPr>
            <sz val="9"/>
            <color indexed="81"/>
            <rFont val="Tahoma"/>
            <family val="2"/>
            <charset val="0"/>
          </rPr>
          <t>This will automatically show the risk is linked to your service.  Overwrite the cells where the risk also links to other services</t>
        </r>
      </text>
    </comment>
  </commentList>
</comments>
</file>

<file path=xl/comments2.xml><?xml version="1.0" encoding="utf-8"?>
<comments xmlns="http://schemas.openxmlformats.org/spreadsheetml/2006/main">
  <authors>
    <author>Peter Stanley</author>
  </authors>
  <commentList>
    <comment ref="AG1" authorId="0">
      <text>
        <r>
          <t/>
        </r>
        <r>
          <rPr>
            <sz val="9"/>
            <color indexed="81"/>
            <rFont val="Tahoma"/>
            <family val="2"/>
            <charset val="0"/>
          </rPr>
          <t>This will automatically show the risk is linked to your service.  Overwrite the cells where the risk also links to other services</t>
        </r>
      </text>
    </comment>
  </commentList>
</comments>
</file>

<file path=xl/sharedStrings.xml><?xml version="1.0" encoding="utf-8"?>
<sst xmlns="http://schemas.openxmlformats.org/spreadsheetml/2006/main" uniqueCount="225" count="804">
  <si>
    <t xml:space="preserve">HCC Risk Management Guide - Tools and Techniques           </t>
  </si>
  <si>
    <t>Below is a field by field short description of the information required to complete this MS Excel risk register. Column prefixes are in bold.</t>
  </si>
  <si>
    <t>Excel Spreadsheet – Risk ( Risk Identification and assessment)</t>
  </si>
  <si>
    <t xml:space="preserve">Don’t forget to use the Header function to include the name of the risk register and also the date. </t>
  </si>
  <si>
    <t>Team 1</t>
  </si>
  <si>
    <t>Team 2</t>
  </si>
  <si>
    <t>Team 3</t>
  </si>
  <si>
    <t>Description of risk inc impacts
e.g. 'In the event of… there is a risk that…. which may result in…'</t>
  </si>
  <si>
    <t>Original Likelihood</t>
  </si>
  <si>
    <t>Original Impact</t>
  </si>
  <si>
    <t>Original Risk Category</t>
  </si>
  <si>
    <t>Original Risk Score</t>
  </si>
  <si>
    <t>Current Likelihood</t>
  </si>
  <si>
    <t>Current Impact</t>
  </si>
  <si>
    <t>Current Risk Category</t>
  </si>
  <si>
    <t>Current Risk Score</t>
  </si>
  <si>
    <t>Risk Treatment Options</t>
  </si>
  <si>
    <t>Controls</t>
  </si>
  <si>
    <t>Target likelihood</t>
  </si>
  <si>
    <t>Target Impact</t>
  </si>
  <si>
    <t>Target Risk Category</t>
  </si>
  <si>
    <t>Target Risk Score</t>
  </si>
  <si>
    <t>Progress update on Controls</t>
  </si>
  <si>
    <t>Risk related to (linked to) Service
### risks (Yes/No)</t>
  </si>
  <si>
    <t>Risk related to (linked to) 
### (Yes/No)</t>
  </si>
  <si>
    <t>Risk related to (linked to) Service
### (Yes/No)</t>
  </si>
  <si>
    <t>2 Unlikely</t>
  </si>
  <si>
    <t>8 High</t>
  </si>
  <si>
    <t>4 Likely</t>
  </si>
  <si>
    <t>4 Medium</t>
  </si>
  <si>
    <t>Reduce</t>
  </si>
  <si>
    <t>2 Low</t>
  </si>
  <si>
    <t>3 Possible</t>
  </si>
  <si>
    <t>16 Very high</t>
  </si>
  <si>
    <t>Accept / tolerate</t>
  </si>
  <si>
    <t>Risk</t>
  </si>
  <si>
    <t>1 Rare</t>
  </si>
  <si>
    <t>1 Negligible</t>
  </si>
  <si>
    <t>5 Almost certain</t>
  </si>
  <si>
    <t>Likelihood</t>
  </si>
  <si>
    <t>Impact</t>
  </si>
  <si>
    <t>Score</t>
  </si>
  <si>
    <t>Quality</t>
  </si>
  <si>
    <t>Risk-Treatments</t>
  </si>
  <si>
    <t>Manageable</t>
  </si>
  <si>
    <t>Material</t>
  </si>
  <si>
    <t>Significant</t>
  </si>
  <si>
    <t>Avoid</t>
  </si>
  <si>
    <t>Severe</t>
  </si>
  <si>
    <t>Transfer</t>
  </si>
  <si>
    <t>Impossible</t>
  </si>
  <si>
    <t>Related / linked to</t>
  </si>
  <si>
    <t>Yes</t>
  </si>
  <si>
    <t>No</t>
  </si>
  <si>
    <t>Risk Level</t>
  </si>
  <si>
    <t>Risk / Control</t>
  </si>
  <si>
    <t>Strategic</t>
  </si>
  <si>
    <t>Control</t>
  </si>
  <si>
    <t>Project</t>
  </si>
  <si>
    <t>Operational</t>
  </si>
  <si>
    <t>Corporate Plan Objectives from Sept 2019</t>
  </si>
  <si>
    <t>Opportunity to live in thriving communities</t>
  </si>
  <si>
    <t>Opportunity to share in Hertfordshire's prosperity</t>
  </si>
  <si>
    <t>Opportunity for everyone to achieve their potential</t>
  </si>
  <si>
    <t>Opportunity to enjoy healthy and safe lives</t>
  </si>
  <si>
    <t>Delivering our vision</t>
  </si>
  <si>
    <t>Brief Instructions on completing the MS Excel Risk Register (2021)</t>
  </si>
  <si>
    <t>Key Themes</t>
  </si>
  <si>
    <t>Key Objectives</t>
  </si>
  <si>
    <t>Teams or Workstreams</t>
  </si>
  <si>
    <t>Objective 2</t>
  </si>
  <si>
    <t>Objective 3</t>
  </si>
  <si>
    <t>Objective 4</t>
  </si>
  <si>
    <t>Objective 5</t>
  </si>
  <si>
    <t>Objective 7</t>
  </si>
  <si>
    <t>Objective 8</t>
  </si>
  <si>
    <t>Objective 9</t>
  </si>
  <si>
    <t>Objective 10</t>
  </si>
  <si>
    <t>Objective 1</t>
  </si>
  <si>
    <t>Objective 6</t>
  </si>
  <si>
    <t>Theme 1</t>
  </si>
  <si>
    <t>Theme 2</t>
  </si>
  <si>
    <t>Theme 3</t>
  </si>
  <si>
    <t>Theme 4</t>
  </si>
  <si>
    <t>Theme 5</t>
  </si>
  <si>
    <t>Theme 6</t>
  </si>
  <si>
    <t>Theme 7</t>
  </si>
  <si>
    <t>Theme 8</t>
  </si>
  <si>
    <t>Theme 9</t>
  </si>
  <si>
    <t>Theme 10</t>
  </si>
  <si>
    <t>Team 4</t>
  </si>
  <si>
    <t>Team 5</t>
  </si>
  <si>
    <t>Team 6</t>
  </si>
  <si>
    <t>Team 7</t>
  </si>
  <si>
    <t>Team 8</t>
  </si>
  <si>
    <t>Team 9</t>
  </si>
  <si>
    <t>Team 10</t>
  </si>
  <si>
    <t xml:space="preserve">Progress update on RISK overall </t>
  </si>
  <si>
    <r>
      <t/>
    </r>
    <r>
      <rPr>
        <b/>
        <sz val="12"/>
        <color rgb="FF000080"/>
        <rFont val="Arial"/>
        <family val="2"/>
        <charset val="0"/>
      </rPr>
      <t>Control Completion Date</t>
    </r>
    <r>
      <rPr>
        <b/>
        <sz val="10"/>
        <color indexed="18"/>
        <rFont val="Arial"/>
        <family val="2"/>
        <charset val="0"/>
      </rPr>
      <t xml:space="preserve">
(unless control becomes an ongoing process)</t>
    </r>
  </si>
  <si>
    <r>
      <t xml:space="preserve">Review Date
</t>
    </r>
    <r>
      <rPr>
        <b/>
        <sz val="10"/>
        <color rgb="FF000080"/>
        <rFont val="Arial"/>
        <family val="2"/>
        <charset val="0"/>
      </rPr>
      <t>(when risk is next to be reviewed - could be frequency)</t>
    </r>
  </si>
  <si>
    <t>Date to reach Target</t>
  </si>
  <si>
    <t>Risk Owner (Officer Responsible)</t>
  </si>
  <si>
    <t>Control Owner (Officer Responsible)</t>
  </si>
  <si>
    <t xml:space="preserve">Corporate Plan Objective
</t>
  </si>
  <si>
    <r>
      <t/>
    </r>
    <r>
      <rPr>
        <b/>
        <sz val="14"/>
        <color rgb="FFFF0000"/>
        <rFont val="Arial"/>
        <family val="2"/>
        <charset val="0"/>
      </rPr>
      <t>[Optional]</t>
    </r>
    <r>
      <rPr>
        <b/>
        <sz val="14"/>
        <color indexed="18"/>
        <rFont val="Arial"/>
        <family val="2"/>
        <charset val="0"/>
      </rPr>
      <t xml:space="preserve">
Risk Trend</t>
    </r>
  </si>
  <si>
    <r>
      <t xml:space="preserve">Risk level
Business Unit / Team / Operational
</t>
    </r>
    <r>
      <rPr>
        <b/>
        <sz val="12"/>
        <color rgb="FF000080"/>
        <rFont val="Arial"/>
        <family val="2"/>
        <charset val="0"/>
      </rPr>
      <t>NOTE:</t>
    </r>
    <r>
      <rPr>
        <b/>
        <sz val="14"/>
        <color indexed="18"/>
        <rFont val="Arial"/>
        <family val="2"/>
        <charset val="0"/>
      </rPr>
      <t xml:space="preserve"> </t>
    </r>
    <r>
      <rPr>
        <b/>
        <sz val="10"/>
        <color rgb="FF000080"/>
        <rFont val="Arial"/>
        <family val="2"/>
        <charset val="0"/>
      </rPr>
      <t>for Corporate, Strategic or Service (Directorate level) risks, see Risk Management Team</t>
    </r>
  </si>
  <si>
    <t>Team Risk Level</t>
  </si>
  <si>
    <t>Project Risk Level</t>
  </si>
  <si>
    <t>Nature of risk / Risk Themes</t>
  </si>
  <si>
    <t>e.g. financial</t>
  </si>
  <si>
    <t>e.g. technology</t>
  </si>
  <si>
    <t>e.g. sustainability</t>
  </si>
  <si>
    <t>e.g. legislation / regulatory</t>
  </si>
  <si>
    <t>e.g. political</t>
  </si>
  <si>
    <t>e.g. economic</t>
  </si>
  <si>
    <t>e.g. social / community</t>
  </si>
  <si>
    <t>e.g. communications</t>
  </si>
  <si>
    <t>e.g. service users / citizens</t>
  </si>
  <si>
    <t>e.g. partnership</t>
  </si>
  <si>
    <r>
      <t/>
    </r>
    <r>
      <rPr>
        <b/>
        <sz val="14"/>
        <color rgb="FFFF0000"/>
        <rFont val="Arial"/>
        <family val="2"/>
        <charset val="0"/>
      </rPr>
      <t>[Optional]</t>
    </r>
    <r>
      <rPr>
        <b/>
        <sz val="14"/>
        <color indexed="18"/>
        <rFont val="Arial"/>
        <family val="2"/>
        <charset val="0"/>
      </rPr>
      <t xml:space="preserve">
Nature of Risk / Risk themes
</t>
    </r>
    <r>
      <rPr>
        <b/>
        <sz val="10"/>
        <color rgb="FF000080"/>
        <rFont val="Arial"/>
        <family val="2"/>
        <charset val="0"/>
      </rPr>
      <t>(can amend on dropdown sheet)</t>
    </r>
  </si>
  <si>
    <t xml:space="preserve">Business Unit </t>
  </si>
  <si>
    <t xml:space="preserve">Team </t>
  </si>
  <si>
    <t xml:space="preserve">Dropdowns can be used with Columns so that users may only add in a defined list of options via the dropdown lists.  This is useful for linking risks to objectives, teams, workstreams etc.  We suggest you amend column headings for these sorts of purposes, as your service, project or programme will have distinct characteristics.  
You can populate your own dropdown lists from the available Dropdown tab sheet, but you will then need to ensure that this applies the correct dropdown list to the range of cells (column) that you want.  It's not fool-proof!
</t>
  </si>
  <si>
    <t>Some risk related fields also have pre-populated dropdowns e.g. level of risk, likelihood and impacts scoring options, risk treatment options etc.  These are not to be changed.</t>
  </si>
  <si>
    <t>Column reference</t>
  </si>
  <si>
    <t>Title of column / fields</t>
  </si>
  <si>
    <t>Use the appropriate Corporate Plan objective from the dropdown list that this risk is linked to (a threat to). This gives a strategic context and focus for the risk.</t>
  </si>
  <si>
    <t>Original score: Consider the worst case, if nothing was done to control the risk</t>
  </si>
  <si>
    <t xml:space="preserve">Target score: With all Controls in place and fully effective, an achievable realistic risk score that can be accepted / tolerated </t>
  </si>
  <si>
    <t>Current score: Now consider what Controls are currently in place and effective and re-score</t>
  </si>
  <si>
    <t>Risk no.</t>
  </si>
  <si>
    <r>
      <t/>
    </r>
    <r>
      <rPr>
        <b/>
        <sz val="14"/>
        <color rgb="FFFF0000"/>
        <rFont val="Arial"/>
        <family val="2"/>
        <charset val="0"/>
      </rPr>
      <t>[Optional]</t>
    </r>
    <r>
      <rPr>
        <b/>
        <sz val="14"/>
        <color indexed="18"/>
        <rFont val="Arial"/>
        <family val="2"/>
        <charset val="0"/>
      </rPr>
      <t xml:space="preserve">
Directorate/Service objective
</t>
    </r>
    <r>
      <rPr>
        <b/>
        <sz val="10"/>
        <color rgb="FF000080"/>
        <rFont val="Arial"/>
        <family val="2"/>
        <charset val="0"/>
      </rPr>
      <t>(can amend on dropdown sheet)</t>
    </r>
  </si>
  <si>
    <t>A</t>
  </si>
  <si>
    <t>B</t>
  </si>
  <si>
    <t>Each risk should have a unique identifier: insert risk no. It may be useful to use/insert the initials of unit/project and then a sequential number e.g. BSF001, BSF002</t>
  </si>
  <si>
    <r>
      <t/>
    </r>
    <r>
      <rPr>
        <b/>
        <sz val="14"/>
        <color rgb="FFFF0000"/>
        <rFont val="Arial"/>
        <family val="2"/>
        <charset val="0"/>
      </rPr>
      <t>[Optional]</t>
    </r>
    <r>
      <rPr>
        <b/>
        <sz val="14"/>
        <color indexed="18"/>
        <rFont val="Arial"/>
        <family val="2"/>
        <charset val="0"/>
      </rPr>
      <t xml:space="preserve">
Key Themes or objectives for Business Unit or Team
</t>
    </r>
    <r>
      <rPr>
        <b/>
        <sz val="10"/>
        <color rgb="FF000080"/>
        <rFont val="Arial"/>
        <family val="2"/>
        <charset val="0"/>
      </rPr>
      <t>(can amend on dropdown sheet)</t>
    </r>
  </si>
  <si>
    <r>
      <t/>
    </r>
    <r>
      <rPr>
        <b/>
        <sz val="14"/>
        <color rgb="FFFF0000"/>
        <rFont val="Arial"/>
        <family val="2"/>
        <charset val="0"/>
      </rPr>
      <t>[Optional]</t>
    </r>
    <r>
      <rPr>
        <b/>
        <sz val="14"/>
        <color indexed="18"/>
        <rFont val="Arial"/>
        <family val="2"/>
        <charset val="0"/>
      </rPr>
      <t xml:space="preserve">
Key Themes or objectives for project / programme 
</t>
    </r>
    <r>
      <rPr>
        <b/>
        <sz val="10"/>
        <color rgb="FF000080"/>
        <rFont val="Arial"/>
        <family val="2"/>
        <charset val="0"/>
      </rPr>
      <t>(can amend on dropdown sheet)</t>
    </r>
  </si>
  <si>
    <t>Use an appropriate Directorate / Department / Service objective.   You can populate the dropdown list in the dropdown tab/sheet and then use the appropriate one that is relevant for this risk.  You could refer to your unit/workstream/project plan.  You could instead use this for your own team objectives or the key objectives of your project or programme</t>
  </si>
  <si>
    <t>Unit/workstream/project objectives can be included here.  To be taken from your unit/workstream plan.  As above you can amend the dropdowns or use this for specific themes to help you group and understand your risks</t>
  </si>
  <si>
    <t>It may be useful to hide any unused columns.</t>
  </si>
  <si>
    <t>G</t>
  </si>
  <si>
    <t>I</t>
  </si>
  <si>
    <t>J</t>
  </si>
  <si>
    <t>K</t>
  </si>
  <si>
    <r>
      <t/>
    </r>
    <r>
      <rPr>
        <b/>
        <sz val="12"/>
        <color rgb="FFFF0000"/>
        <rFont val="Arial"/>
        <family val="2"/>
        <charset val="0"/>
      </rPr>
      <t>[Optional]</t>
    </r>
    <r>
      <rPr>
        <b/>
        <sz val="12"/>
        <color indexed="18"/>
        <rFont val="Arial"/>
        <family val="2"/>
        <charset val="0"/>
      </rPr>
      <t xml:space="preserve">
Directorate/Service objective
</t>
    </r>
    <r>
      <rPr>
        <b/>
        <sz val="12"/>
        <color rgb="FF000080"/>
        <rFont val="Arial"/>
        <family val="2"/>
        <charset val="0"/>
      </rPr>
      <t>(can amend on dropdown sheet)</t>
    </r>
  </si>
  <si>
    <r>
      <t/>
    </r>
    <r>
      <rPr>
        <b/>
        <sz val="12"/>
        <color rgb="FFFF0000"/>
        <rFont val="Arial"/>
        <family val="2"/>
        <charset val="0"/>
      </rPr>
      <t>[Optional]</t>
    </r>
    <r>
      <rPr>
        <b/>
        <sz val="12"/>
        <color indexed="18"/>
        <rFont val="Arial"/>
        <family val="2"/>
        <charset val="0"/>
      </rPr>
      <t xml:space="preserve">
Key Themes or objectives for Business Unit / Team / programme /project
</t>
    </r>
    <r>
      <rPr>
        <b/>
        <sz val="12"/>
        <color rgb="FF000080"/>
        <rFont val="Arial"/>
        <family val="2"/>
        <charset val="0"/>
      </rPr>
      <t>(can amend on dropdown sheet)</t>
    </r>
  </si>
  <si>
    <r>
      <t/>
    </r>
    <r>
      <rPr>
        <b/>
        <sz val="12"/>
        <color rgb="FFFF0000"/>
        <rFont val="Arial"/>
        <family val="2"/>
        <charset val="0"/>
      </rPr>
      <t>[Optional]</t>
    </r>
    <r>
      <rPr>
        <b/>
        <sz val="12"/>
        <color indexed="18"/>
        <rFont val="Arial"/>
        <family val="2"/>
        <charset val="0"/>
      </rPr>
      <t xml:space="preserve">
Nature of Risk / Risk themes
</t>
    </r>
    <r>
      <rPr>
        <b/>
        <sz val="12"/>
        <color rgb="FF000080"/>
        <rFont val="Arial"/>
        <family val="2"/>
        <charset val="0"/>
      </rPr>
      <t>(can amend on dropdown sheet)</t>
    </r>
  </si>
  <si>
    <t>This is where you can consider the nature of the risks in a thematic way sometimes you may wish to consider the potential sources of risk. The drop down list contains a fairly comprehensive list of these groupings.  e.g.  financial, technology etc. Identify which category best fits your risk.  You can also amend the dropdown on the dropdown tab/sheet to suit your needs.</t>
  </si>
  <si>
    <t xml:space="preserve">The score for the risk assuming there are no controls in place. The score is expressed in terms of likelihood and impact. Please refer to the risk management guide or matrix and criteria tab/sheet to decide which description of likelihood and impact to choose for your risk.   This form of assessment is particularly useful during the risk assessment stage and as a comparator to what the score would be without action and the progress being made. This is sometimes difficult to assess when controls have already been in place and are being effective.  In that case you can make the original score the same as the current score when first assessing the risk. </t>
  </si>
  <si>
    <t>This is the category that determines the 'extent of management action required' (in this case if no controls were undertaken) see the matrix and criteria tab/sheet</t>
  </si>
  <si>
    <t>This is the category that determines the 'extent of management action required' (in this case taking account of the effectiveness of controls currently) see the matrix and criteria tab/sheet</t>
  </si>
  <si>
    <t>This is the overall score of the risk assuming there are no controls: likelihood score x impact score.</t>
  </si>
  <si>
    <t>The score of the risk at the present time, taking in to consideration all of its control measures and the extent to which they have already been or are being effective,  rather than those planned to be implemented and those not yet fully effective. This score may change as progress is made on control measures, or due to new or different external and internal factors.  The score is expressed in terms of probability and impact. Please refer to the risk management guide or matrix and criteria tab/sheet to decide which description of probability and impact to choose for your risk.</t>
  </si>
  <si>
    <t>A single individual accountable for the risk (and for ensuring that it is managed appropriately).  The risk owner should work with the control owners to understand the progress on actions and then review the risk regularly, providing progress updates.</t>
  </si>
  <si>
    <t>A date/frequency should be chosen for when the risk/s should be reviewed and updated. For example this could be done monthly in time for a project team meeting or less frequently for other audiences.</t>
  </si>
  <si>
    <t xml:space="preserve">For appropriate actions with a fairly clear intended end point (e.g. delivering a new training module, adopting a new process, procuring a system) you should provide a realistic target date for final completion of the control measure.   </t>
  </si>
  <si>
    <t xml:space="preserve">A single named individual responsible for implementing the control measure (action) and providing information on progress to the risk owner and others. </t>
  </si>
  <si>
    <t>This is the score you desire the risk to be once all relevant controls are fully in place and have been effective, in the short to medium term usually. The target score should be realistic to the nature of the risk and the resources that can be used to manage it.  This may change due to different or new external or internal factors being brought to bear.  Once the current risk score is at the target score the risk is said to be accepted or tolerated at this level.  The score is expressed in terms of likelihood and impact. Please refer to the risk management guide or matrix and criteria tab/sheet to decide which description of probability and impact to choose for your risk.</t>
  </si>
  <si>
    <r>
      <t xml:space="preserve">This column should be used to record the updates in managing the risk and controls. The column has been formatted to allow more than one numbered updates within each cell, use the Alt and return key to add a further update within a cell. You should include the date when the updated information has been added e.g. </t>
    </r>
    <r>
      <rPr>
        <i/>
        <sz val="12"/>
        <rFont val="Arial"/>
        <family val="2"/>
        <charset val="0"/>
      </rPr>
      <t>1. The communications plan is nearing completion. 01/09/15.</t>
    </r>
  </si>
  <si>
    <t xml:space="preserve">Once you have identified the original and current risk scores, at the next monitoring period you should review whether the risk score has increased, stayed the same or decreased. Have the controls started to work? Are more controls required?  Using the arrows as below provides a simple means of assessing progress in managing the risk and what more might need to be done to meet the identified target score.  
</t>
  </si>
  <si>
    <t>Corporate Plan Objective</t>
  </si>
  <si>
    <t>Optional
C</t>
  </si>
  <si>
    <t>Optional
D</t>
  </si>
  <si>
    <t>Optional
F</t>
  </si>
  <si>
    <t>This is the category that determines the 'extent of management action required' (in this case once all controls have been accepted and you are accepting this level of risk) see the matrix and criteria tab/sheet</t>
  </si>
  <si>
    <t>This is the overall score of the risk that you wish to achieve from all the actions:  likelihood score x impact score.</t>
  </si>
  <si>
    <t xml:space="preserve">This should be the estimated date that the current risk score is reduced to the target risk score.  It should be a realistic and achievable timeframe to allow the controls to be fully effective in the short to medium term.    </t>
  </si>
  <si>
    <t>Refer to the Matrix and criteria tab/sheet for guidelines.  This is the impact of the outcome of a risk event should it happen, expressed in terms of loss, injury, disadvantage.</t>
  </si>
  <si>
    <t xml:space="preserve">Refer to the Matrix and criteria tab/sheet for guidelines.  This is the likelihood of the risk event happening as a qualitative description of likelihood, probability or frequency, whichever applies best. </t>
  </si>
  <si>
    <t xml:space="preserve">This is a summary of progress in managing / reducing the risk.  The risk owner should consider the progress being made on the controls and review all aspects of the risk, including current and target scores, date to reach target, need for new controls, even whether the risk needs to be re-focused.  A summary of conclusions from this review including any significant changes to the risk or its scores should be included.  </t>
  </si>
  <si>
    <t xml:space="preserve">For reporting purposes you may wish to hide some of the columns e.g. original scores, which should enable the register to be printed on one side of A4 or A3.  </t>
  </si>
  <si>
    <t>H</t>
  </si>
  <si>
    <t>O</t>
  </si>
  <si>
    <t>S</t>
  </si>
  <si>
    <t>R</t>
  </si>
  <si>
    <t>L</t>
  </si>
  <si>
    <t>M</t>
  </si>
  <si>
    <t>N</t>
  </si>
  <si>
    <t>P</t>
  </si>
  <si>
    <t>Q</t>
  </si>
  <si>
    <t>T</t>
  </si>
  <si>
    <t>U</t>
  </si>
  <si>
    <t>V</t>
  </si>
  <si>
    <t>X</t>
  </si>
  <si>
    <t>Y</t>
  </si>
  <si>
    <t>Z</t>
  </si>
  <si>
    <t>AA</t>
  </si>
  <si>
    <t>AB</t>
  </si>
  <si>
    <t>AC</t>
  </si>
  <si>
    <t>AD</t>
  </si>
  <si>
    <t>AE</t>
  </si>
  <si>
    <t>AF</t>
  </si>
  <si>
    <t xml:space="preserve">E
</t>
  </si>
  <si>
    <t>W</t>
  </si>
  <si>
    <t xml:space="preserve">HCC Risk Scoring Guidance – Criteria for Key risks </t>
  </si>
  <si>
    <t>Internal</t>
  </si>
  <si>
    <t>External</t>
  </si>
  <si>
    <t>HR</t>
  </si>
  <si>
    <t>Finance</t>
  </si>
  <si>
    <t>Learning</t>
  </si>
  <si>
    <r>
      <t xml:space="preserve">Risk level
</t>
    </r>
    <r>
      <rPr>
        <b/>
        <sz val="12"/>
        <color rgb="FF000080"/>
        <rFont val="Arial"/>
        <family val="2"/>
        <charset val="0"/>
      </rPr>
      <t>e.g. Strategic / Internal / External / Project / HR / Finance / Learning</t>
    </r>
    <r>
      <rPr>
        <b/>
        <sz val="14"/>
        <color indexed="18"/>
        <rFont val="Arial"/>
        <family val="2"/>
        <charset val="0"/>
      </rPr>
      <t xml:space="preserve">
</t>
    </r>
  </si>
  <si>
    <t>Current score: consider what Controls (actions) are currently in place and effective - score</t>
  </si>
  <si>
    <t>You can use this to differentiate either the level or category of your risks.  E.g. Strategic for those that are core for the Management team/Goverenors and achieving key goals.</t>
  </si>
  <si>
    <r>
      <t>Risks are best understood (by all concerned) and managed if they are framed as scenarios, i.e. finding a or the source (</t>
    </r>
    <r>
      <rPr>
        <i/>
        <sz val="12"/>
        <rFont val="Arial"/>
        <family val="2"/>
        <charset val="0"/>
      </rPr>
      <t>Cause</t>
    </r>
    <r>
      <rPr>
        <sz val="12"/>
        <rFont val="Arial"/>
        <family val="2"/>
        <charset val="0"/>
      </rPr>
      <t>) of the risk (</t>
    </r>
    <r>
      <rPr>
        <i/>
        <sz val="12"/>
        <rFont val="Arial"/>
        <family val="2"/>
        <charset val="0"/>
      </rPr>
      <t>Event</t>
    </r>
    <r>
      <rPr>
        <sz val="12"/>
        <rFont val="Arial"/>
        <family val="2"/>
        <charset val="0"/>
      </rPr>
      <t>) and the possible consequences and impacts (</t>
    </r>
    <r>
      <rPr>
        <i/>
        <sz val="12"/>
        <rFont val="Arial"/>
        <family val="2"/>
        <charset val="0"/>
      </rPr>
      <t>Effect</t>
    </r>
    <r>
      <rPr>
        <sz val="12"/>
        <rFont val="Arial"/>
        <family val="2"/>
        <charset val="0"/>
      </rPr>
      <t xml:space="preserve">).   We encourage you to try and use the following format: “Due to, or if, (cause) there is a risk that (something) will (happen) which may result in….”  However, we don't wish you to be a slave to this, and it's better to identify risks that are meaningful to those who need to manage them, than not identify them at all.
</t>
    </r>
    <r>
      <rPr>
        <b/>
        <sz val="12"/>
        <rFont val="Arial"/>
        <family val="2"/>
        <charset val="0"/>
      </rPr>
      <t>Example:</t>
    </r>
    <r>
      <rPr>
        <sz val="12"/>
        <rFont val="Arial"/>
        <family val="2"/>
        <charset val="0"/>
      </rPr>
      <t xml:space="preserve">   In the event of staff and budget resources being diverted to other priority tasks within the programme, there is a risk that there will be a delay of up to 6 months in procuring a system for the management of highways works which may result in harm to workers and possible enforcement action by the Health and Safety Executive and adverse publicity.
You can try to identify several consequences e.g. 
1. Financial loss of over £1m
2. Services disrupted or unable to deliver
3. Increased cost of working
4. Loss of reputation
5. Criticised for not having effective contingency plans</t>
    </r>
  </si>
  <si>
    <t>Automatically calculated - This is the overall score of the risk at the present time: likelihood score x impact score.</t>
  </si>
  <si>
    <t>This describes how you will deal with the risk.  Choose from the drop down box - the usual choice will be to reduce the risk.  Choose only one treatment option for each risk.  Please Note: Avoid essentially means that the project/service or an element of it needs to be avoided to avoid the risk either due to its severity, proximity or likely resource implications and so leading to failure.    This may be the case when looking at options appraisal, for example.  Avoid is not used to mean the you would like to avoid this risk, but without taking any action!</t>
  </si>
  <si>
    <t>These are the measures (actions, sometimes mitigations) put in place to prevent the risk occurring (or reduce the likelihood of it occuring) or to reduce its impact if it does occur.  They may be actions that are already in progress, fully in place or which are still planned.  When creating a control measure use a short description (use action orientated statements) of what the control is.  Each control should have a number e.g. 1, 2. 3 etc. The column has been formatted to allow more than one control to be added within each cell.  Use the Alt and return key to add another control within a cell.</t>
  </si>
  <si>
    <t>Current score: consider what Controls are currently in place and effective and re-score/score</t>
  </si>
  <si>
    <t xml:space="preserve">Please try and adjust this to suit the level of the organisation your are considering.  So, you may be considering risks to delivering a service run by a team </t>
  </si>
  <si>
    <t>use the other ways of looking at likelihood.</t>
  </si>
  <si>
    <t xml:space="preserve">with a relatively small budget.  In this case, adjust the financial impact criteria to be meaningful to what you are looking at.  </t>
  </si>
  <si>
    <t>This guidance and criteria is designed for key HCC risks and is meant to help your scoring, and shouldn't be seen as too prescriptive.</t>
  </si>
  <si>
    <t xml:space="preserve">Similarly if you are putting an initiative in place, the timeframe criteria used here may not be useful, so adjust to fit and/or </t>
  </si>
  <si>
    <t>Business Manager</t>
  </si>
  <si>
    <t>Headteacher</t>
  </si>
  <si>
    <t>Business Manager
Head of Premises</t>
  </si>
  <si>
    <t>HR Manager</t>
  </si>
  <si>
    <t>EXAMPLE: In the event that significant staff groups e.g. science teachers, have vacancies, there is a risk that long term supply teacher costs will exceed the budget, leading to possible overspends or reductions in staffing elsewhere</t>
  </si>
  <si>
    <t>EXAMPLE: In the event of either anti-social or criminal behaviour, natural disasters or extreme weather events, there is a risk of loss or damage to the school buildings and/or assets, which could result in significant financial impacts, loss of teaching facilities and/or dealys in replacing items.</t>
  </si>
  <si>
    <t>EXAMPLE: In the event that financial and/or non-financial data is inaccurate or incomplete, there is a risk that the Governors and School Leadership will not be able to make the best decisions for the school and/or funding assessments may be impacted, potentially resulting in poorer outcomes, reduced funding and adverse reputation.</t>
  </si>
  <si>
    <t>1. Review reporting systems
2. Introduce data quality checks
3. Work with independent data experts</t>
  </si>
  <si>
    <t>1. Take out proportionate and targeted insurance
2. Regular scheme of maintenance and security
3. Emergency plans in place for continuity of core functions and teaching</t>
  </si>
  <si>
    <t xml:space="preserve">1. Effective recruitment and retention policies and  strategies
2. Effective budgetary management and contingency
</t>
  </si>
  <si>
    <t>1. HR Manager
2. Finance / Business Manager</t>
  </si>
  <si>
    <t xml:space="preserve">The Risk Management Team have produced an easy to use MS Excel based risk register which can be used to record and manage risks and controls for appropriate projects, teams and other tasks.   Just use the most relevant tab sheet.  </t>
  </si>
</sst>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dd/mm/yyyy;@"/>
  </numFmts>
  <fonts count="44">
    <font>
      <sz val="10"/>
      <name val="Arial Narrow"/>
      <charset val="0"/>
    </font>
    <font>
      <b/>
      <sz val="10"/>
      <name val="Arial Narrow"/>
      <family val="2"/>
      <charset val="0"/>
    </font>
    <font>
      <sz val="8"/>
      <name val="Arial Narrow"/>
      <family val="2"/>
      <charset val="0"/>
    </font>
    <font>
      <sz val="10"/>
      <name val="Arial Narrow"/>
      <family val="2"/>
      <charset val="0"/>
    </font>
    <font>
      <sz val="10"/>
      <name val="Arial Narrow"/>
      <charset val="0"/>
    </font>
    <font>
      <sz val="12"/>
      <name val="Arial Narrow"/>
      <family val="2"/>
      <charset val="0"/>
    </font>
    <font>
      <b/>
      <sz val="10"/>
      <name val="Arial"/>
      <family val="2"/>
      <charset val="0"/>
    </font>
    <font>
      <b/>
      <sz val="10"/>
      <color indexed="18"/>
      <name val="Arial"/>
      <family val="2"/>
      <charset val="0"/>
    </font>
    <font>
      <sz val="10"/>
      <name val="Arial"/>
      <family val="2"/>
      <charset val="0"/>
    </font>
    <font>
      <sz val="10"/>
      <color indexed="8"/>
      <name val="Arial"/>
      <family val="2"/>
      <charset val="0"/>
    </font>
    <font>
      <b/>
      <sz val="12"/>
      <name val="Arial Narrow"/>
      <family val="2"/>
      <charset val="0"/>
    </font>
    <font>
      <b/>
      <sz val="12"/>
      <name val="Arial"/>
      <family val="2"/>
      <charset val="0"/>
    </font>
    <font>
      <sz val="12"/>
      <name val="Arial"/>
      <family val="2"/>
      <charset val="0"/>
    </font>
    <font>
      <i/>
      <sz val="12"/>
      <name val="Arial"/>
      <family val="2"/>
      <charset val="0"/>
    </font>
    <font>
      <u val="single"/>
      <sz val="12"/>
      <name val="Arial"/>
      <family val="2"/>
      <charset val="0"/>
    </font>
    <font>
      <sz val="14"/>
      <name val="Arial Narrow"/>
      <family val="2"/>
      <charset val="0"/>
    </font>
    <font>
      <sz val="11"/>
      <name val="Calibri"/>
      <family val="2"/>
      <charset val="0"/>
    </font>
    <font>
      <sz val="9"/>
      <color indexed="81"/>
      <name val="Tahoma"/>
      <family val="2"/>
      <charset val="0"/>
    </font>
    <font>
      <b/>
      <sz val="11"/>
      <name val="Calibri"/>
      <family val="2"/>
      <charset val="0"/>
    </font>
    <font>
      <b/>
      <sz val="16"/>
      <color rgb="FFA1B500"/>
      <name val="Arial"/>
      <family val="2"/>
      <charset val="0"/>
    </font>
    <font>
      <b/>
      <sz val="10"/>
      <color rgb="FF000080"/>
      <name val="Arial"/>
      <family val="2"/>
      <charset val="0"/>
    </font>
    <font>
      <b/>
      <sz val="12"/>
      <color rgb="FF000080"/>
      <name val="Arial"/>
      <family val="2"/>
      <charset val="0"/>
    </font>
    <font>
      <b/>
      <sz val="14"/>
      <color indexed="18"/>
      <name val="Arial"/>
      <family val="2"/>
      <charset val="0"/>
    </font>
    <font>
      <b/>
      <sz val="12"/>
      <color indexed="18"/>
      <name val="Arial"/>
      <family val="2"/>
      <charset val="0"/>
    </font>
    <font>
      <b/>
      <sz val="14"/>
      <color rgb="FFFF0000"/>
      <name val="Arial"/>
      <family val="2"/>
      <charset val="0"/>
    </font>
    <font>
      <b/>
      <sz val="11"/>
      <color rgb="FFFF0000"/>
      <name val="Arial"/>
      <family val="2"/>
      <charset val="0"/>
    </font>
    <font>
      <b/>
      <sz val="12"/>
      <color rgb="FFFF0000"/>
      <name val="Arial"/>
      <family val="2"/>
      <charset val="0"/>
    </font>
    <font>
      <sz val="11"/>
      <name val="Arial"/>
      <family val="2"/>
      <charset val="0"/>
    </font>
    <font>
      <b/>
      <sz val="14"/>
      <color rgb="0010243F"/>
      <name val="+mn-lt"/>
      <charset val="0"/>
    </font>
    <font>
      <sz val="12"/>
      <color rgb="00000000"/>
      <name val="+mn-lt"/>
      <charset val="0"/>
    </font>
    <font>
      <b/>
      <i/>
      <sz val="10.5"/>
      <color rgb="00000000"/>
      <name val="+mn-lt"/>
      <charset val="0"/>
    </font>
    <font>
      <b/>
      <i/>
      <sz val="10.5"/>
      <color rgb="00000000"/>
      <name val="Arial Narrow"/>
      <charset val="0"/>
    </font>
    <font>
      <b/>
      <i/>
      <sz val="12"/>
      <color rgb="00000000"/>
      <name val="Arial Narrow"/>
      <charset val="0"/>
    </font>
    <font>
      <b/>
      <i/>
      <sz val="12"/>
      <name val="Arial Narrow"/>
      <charset val="0"/>
    </font>
    <font>
      <sz val="12"/>
      <color rgb="00000000"/>
      <name val="+mn-lt"/>
      <charset val="0"/>
    </font>
    <font>
      <sz val="12"/>
      <color rgb="00000000"/>
      <name val="+mn-lt"/>
      <charset val="0"/>
    </font>
    <font>
      <sz val="12"/>
      <color rgb="00000000"/>
      <name val="+mn-lt"/>
      <charset val="0"/>
    </font>
    <font>
      <sz val="12"/>
      <color rgb="00000000"/>
      <name val="+mn-lt"/>
      <charset val="0"/>
    </font>
    <font>
      <b/>
      <i/>
      <sz val="12"/>
      <color rgb="00000000"/>
      <name val="+mn-lt"/>
      <charset val="0"/>
    </font>
    <font>
      <b/>
      <sz val="16"/>
      <color rgb="0090980C"/>
      <name val="Arial Narrow"/>
      <charset val="0"/>
    </font>
    <font>
      <sz val="14"/>
      <color rgb="0090980C"/>
      <name val="Arial Narrow"/>
      <charset val="0"/>
    </font>
    <font>
      <sz val="12"/>
      <color rgb="00000000"/>
      <name val="Arial Narrow"/>
      <charset val="0"/>
    </font>
    <font>
      <sz val="15"/>
      <color rgb="0096A800"/>
      <name val="Arial"/>
      <charset val="0"/>
    </font>
    <font>
      <sz val="15"/>
      <color rgb="0096A800"/>
      <name val="Arial"/>
      <charset val="0"/>
    </font>
  </fonts>
  <fills count="16">
    <fill>
      <patternFill patternType="none">
        <fgColor indexed="64"/>
        <bgColor indexed="65"/>
      </patternFill>
    </fill>
    <fill>
      <patternFill patternType="gray125">
        <fgColor indexed="64"/>
        <bgColor indexed="65"/>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9"/>
        <bgColor indexed="64"/>
      </patternFill>
    </fill>
    <fill>
      <patternFill patternType="solid">
        <fgColor indexed="57"/>
        <bgColor indexed="64"/>
      </patternFill>
    </fill>
    <fill>
      <patternFill patternType="solid">
        <fgColor indexed="52"/>
        <bgColor indexed="64"/>
      </patternFill>
    </fill>
    <fill>
      <patternFill patternType="solid">
        <fgColor indexed="10"/>
        <bgColor indexed="64"/>
      </patternFill>
    </fill>
    <fill>
      <patternFill patternType="solid">
        <fgColor theme="0"/>
        <bgColor indexed="64"/>
      </patternFill>
    </fill>
    <fill>
      <patternFill patternType="solid">
        <fgColor indexed="1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s>
  <cellStyleXfs count="182">
    <xf numFmtId="0" fontId="0" fillId="0" borderId="0"/>
  </cellStyleXfs>
  <cellXfs>
    <xf numFmtId="0" fontId="0" fillId="0" borderId="0" xfId="0"/>
    <xf numFmtId="0" fontId="1" fillId="2" borderId="0" xfId="0" applyFont="1" applyFill="1"/>
    <xf numFmtId="0" fontId="0" fillId="3" borderId="0" xfId="0" applyFill="1"/>
    <xf numFmtId="0" fontId="0" fillId="4" borderId="0" xfId="0" applyFill="1"/>
    <xf numFmtId="0" fontId="3" fillId="5" borderId="0" xfId="0" applyAlignment="1" applyFont="1" applyFill="1">
      <alignment vertical="top"/>
    </xf>
    <xf numFmtId="0" fontId="1" fillId="2" borderId="0" xfId="0" applyAlignment="1" applyFont="1" applyFill="1">
      <alignment horizontal="center"/>
    </xf>
    <xf numFmtId="0" fontId="3" fillId="2" borderId="1" xfId="0" applyAlignment="1" applyBorder="1" applyFont="1" applyFill="1" applyProtection="1">
      <alignment horizontal="left" vertical="top"/>
    </xf>
    <xf numFmtId="0" fontId="3" fillId="2" borderId="1" xfId="0" applyAlignment="1" applyBorder="1" applyFont="1" applyFill="1">
      <alignment horizontal="left" vertical="top"/>
    </xf>
    <xf numFmtId="0" fontId="3" fillId="2" borderId="1" xfId="0" applyAlignment="1" applyBorder="1" applyFont="1" applyNumberFormat="1" applyFill="1" applyProtection="1">
      <alignment horizontal="center" vertical="top" wrapText="1"/>
      <protection locked="0"/>
    </xf>
    <xf numFmtId="0" fontId="3" fillId="2" borderId="1" xfId="0" applyAlignment="1" applyBorder="1" applyFont="1" applyFill="1" applyProtection="1">
      <alignment horizontal="center" vertical="top"/>
      <protection locked="0"/>
    </xf>
    <xf numFmtId="0" fontId="3" fillId="2" borderId="1" xfId="0" applyAlignment="1" applyBorder="1" applyFont="1" applyFill="1">
      <alignment horizontal="center" vertical="top"/>
    </xf>
    <xf numFmtId="164" fontId="3" fillId="2" borderId="2" xfId="0" applyAlignment="1" applyBorder="1" applyFont="1" applyNumberFormat="1" applyFill="1" applyProtection="1">
      <alignment horizontal="center" vertical="top"/>
      <protection locked="0"/>
    </xf>
    <xf numFmtId="0" fontId="3" fillId="6" borderId="3" xfId="0" applyAlignment="1" applyBorder="1" applyFont="1" applyFill="1">
      <alignment horizontal="center" vertical="top"/>
    </xf>
    <xf numFmtId="0" fontId="3" fillId="6" borderId="4" xfId="0" applyAlignment="1" applyBorder="1" applyFont="1" applyFill="1">
      <alignment horizontal="center" vertical="top"/>
    </xf>
    <xf numFmtId="0" fontId="3" fillId="6" borderId="5" xfId="0" applyAlignment="1" applyBorder="1" applyFont="1" applyFill="1">
      <alignment horizontal="center" vertical="top"/>
    </xf>
    <xf numFmtId="0" fontId="3" fillId="6" borderId="6" xfId="0" applyAlignment="1" applyBorder="1" applyFont="1" applyFill="1">
      <alignment horizontal="center" vertical="top"/>
    </xf>
    <xf numFmtId="0" fontId="3" fillId="6" borderId="0" xfId="0" applyAlignment="1" applyBorder="1" applyFont="1" applyFill="1">
      <alignment horizontal="center" vertical="top"/>
    </xf>
    <xf numFmtId="0" fontId="3" fillId="6" borderId="7" xfId="0" applyAlignment="1" applyBorder="1" applyFont="1" applyFill="1">
      <alignment horizontal="center" vertical="top"/>
    </xf>
    <xf numFmtId="0" fontId="3" fillId="6" borderId="8" xfId="0" applyAlignment="1" applyBorder="1" applyFont="1" applyFill="1">
      <alignment horizontal="center" vertical="top"/>
    </xf>
    <xf numFmtId="0" fontId="3" fillId="6" borderId="9" xfId="0" applyAlignment="1" applyBorder="1" applyFont="1" applyFill="1">
      <alignment horizontal="center" vertical="top"/>
    </xf>
    <xf numFmtId="0" fontId="3" fillId="6" borderId="10" xfId="0" applyAlignment="1" applyBorder="1" applyFont="1" applyFill="1">
      <alignment horizontal="center" vertical="top"/>
    </xf>
    <xf numFmtId="0" fontId="3" fillId="6" borderId="11" xfId="0" applyAlignment="1" applyBorder="1" applyFont="1" applyFill="1">
      <alignment horizontal="center" vertical="top"/>
    </xf>
    <xf numFmtId="0" fontId="3" fillId="6" borderId="12" xfId="0" applyAlignment="1" applyBorder="1" applyFont="1" applyFill="1">
      <alignment horizontal="center" vertical="top"/>
    </xf>
    <xf numFmtId="0" fontId="5" fillId="2" borderId="1" xfId="0" applyAlignment="1" applyBorder="1" applyFont="1" applyFill="1">
      <alignment horizontal="left" vertical="top"/>
    </xf>
    <xf numFmtId="0" fontId="8" fillId="2" borderId="1" xfId="0" applyAlignment="1" applyBorder="1" applyFont="1" applyNumberFormat="1" applyFill="1" applyProtection="1">
      <alignment horizontal="center" vertical="top" wrapText="1"/>
      <protection locked="0"/>
    </xf>
    <xf numFmtId="0" fontId="3" fillId="2" borderId="13" xfId="0" applyAlignment="1" applyBorder="1" applyFont="1" applyNumberFormat="1" applyFill="1" applyProtection="1">
      <alignment horizontal="left" vertical="top"/>
      <protection locked="0"/>
    </xf>
    <xf numFmtId="0" fontId="8" fillId="5" borderId="1" xfId="0" applyAlignment="1" applyBorder="1" applyFont="1" applyFill="1" applyProtection="1">
      <alignment vertical="top" wrapText="1"/>
      <protection locked="0"/>
    </xf>
    <xf numFmtId="164" fontId="8" fillId="5" borderId="1" xfId="0" applyAlignment="1" applyBorder="1" applyFont="1" applyNumberFormat="1" applyFill="1" applyProtection="1">
      <alignment vertical="top" wrapText="1"/>
      <protection locked="0"/>
    </xf>
    <xf numFmtId="0" fontId="3" fillId="0" borderId="1" xfId="0" applyAlignment="1" applyBorder="1" applyFont="1" applyFill="1" applyProtection="1">
      <alignment horizontal="left" vertical="top"/>
    </xf>
    <xf numFmtId="0" fontId="5" fillId="0" borderId="1" xfId="0" applyAlignment="1" applyBorder="1" applyFont="1" applyFill="1">
      <alignment horizontal="left" vertical="top"/>
    </xf>
    <xf numFmtId="164" fontId="8" fillId="5" borderId="2" xfId="0" applyAlignment="1" applyBorder="1" applyFont="1" applyNumberFormat="1" applyFill="1" applyProtection="1">
      <alignment horizontal="center" vertical="top"/>
      <protection locked="0"/>
    </xf>
    <xf numFmtId="0" fontId="3" fillId="5" borderId="1" xfId="0" applyAlignment="1" applyBorder="1" applyFont="1" applyFill="1">
      <alignment horizontal="left" vertical="top"/>
    </xf>
    <xf numFmtId="0" fontId="9" fillId="0" borderId="1" xfId="0" applyAlignment="1" applyBorder="1" applyFont="1" applyProtection="1">
      <alignment vertical="top" wrapText="1"/>
      <protection locked="0"/>
    </xf>
    <xf numFmtId="0" fontId="8" fillId="6" borderId="1" xfId="0" applyAlignment="1" applyBorder="1" applyFont="1" applyFill="1" applyProtection="1">
      <alignment horizontal="center" vertical="top"/>
      <protection locked="0"/>
    </xf>
    <xf numFmtId="0" fontId="10" fillId="0" borderId="1" xfId="0" applyAlignment="1" applyBorder="1" applyFont="1" applyFill="1">
      <alignment horizontal="left" vertical="top"/>
    </xf>
    <xf numFmtId="0" fontId="3" fillId="7" borderId="14" xfId="0" applyAlignment="1" applyBorder="1" applyFont="1" applyFill="1">
      <alignment horizontal="center" vertical="top"/>
    </xf>
    <xf numFmtId="0" fontId="3" fillId="7" borderId="0" xfId="0" applyAlignment="1" applyBorder="1" applyFont="1" applyFill="1">
      <alignment horizontal="center" vertical="top"/>
    </xf>
    <xf numFmtId="0" fontId="3" fillId="7" borderId="8" xfId="0" applyAlignment="1" applyBorder="1" applyFont="1" applyFill="1">
      <alignment horizontal="center" vertical="top"/>
    </xf>
    <xf numFmtId="0" fontId="3" fillId="7" borderId="6" xfId="0" applyAlignment="1" applyBorder="1" applyFont="1" applyFill="1">
      <alignment horizontal="center" vertical="top"/>
    </xf>
    <xf numFmtId="0" fontId="3" fillId="7" borderId="15" xfId="0" applyAlignment="1" applyBorder="1" applyFont="1" applyFill="1">
      <alignment horizontal="center" vertical="top"/>
    </xf>
    <xf numFmtId="0" fontId="3" fillId="7" borderId="16" xfId="0" applyAlignment="1" applyBorder="1" applyFont="1" applyFill="1">
      <alignment horizontal="center" vertical="top"/>
    </xf>
    <xf numFmtId="0" fontId="3" fillId="8" borderId="4" xfId="0" applyAlignment="1" applyBorder="1" applyFont="1" applyFill="1">
      <alignment horizontal="center" vertical="top"/>
    </xf>
    <xf numFmtId="0" fontId="3" fillId="8" borderId="6" xfId="0" applyAlignment="1" applyBorder="1" applyFont="1" applyFill="1">
      <alignment horizontal="center" vertical="top"/>
    </xf>
    <xf numFmtId="0" fontId="3" fillId="8" borderId="17" xfId="0" applyAlignment="1" applyBorder="1" applyFont="1" applyFill="1">
      <alignment horizontal="center" vertical="top"/>
    </xf>
    <xf numFmtId="0" fontId="3" fillId="8" borderId="8" xfId="0" applyAlignment="1" applyBorder="1" applyFont="1" applyFill="1">
      <alignment horizontal="center" vertical="top"/>
    </xf>
    <xf numFmtId="0" fontId="0" fillId="9" borderId="0" xfId="0" applyAlignment="1" applyFill="1">
      <alignment wrapText="1"/>
    </xf>
    <xf numFmtId="0" fontId="12" fillId="9" borderId="0" xfId="0" applyAlignment="1" applyFont="1" applyFill="1">
      <alignment vertical="center" wrapText="1"/>
    </xf>
    <xf numFmtId="0" fontId="3" fillId="0" borderId="0" xfId="0" applyFont="1"/>
    <xf numFmtId="0" fontId="1" fillId="0" borderId="0" xfId="0" applyFont="1"/>
    <xf numFmtId="0" fontId="8" fillId="0" borderId="0" xfId="0" applyAlignment="1" applyFont="1">
      <alignment horizontal="left" vertical="top" indent="5"/>
    </xf>
    <xf numFmtId="0" fontId="8" fillId="0" borderId="0" xfId="0" applyFont="1"/>
    <xf numFmtId="164" fontId="8" fillId="5" borderId="18" xfId="0" applyAlignment="1" applyBorder="1" applyFont="1" applyNumberFormat="1" applyFill="1" applyProtection="1">
      <alignment horizontal="center" vertical="top"/>
      <protection locked="0"/>
    </xf>
    <xf numFmtId="164" fontId="3" fillId="2" borderId="18" xfId="0" applyAlignment="1" applyBorder="1" applyFont="1" applyNumberFormat="1" applyFill="1" applyProtection="1">
      <alignment horizontal="center" vertical="top"/>
      <protection locked="0"/>
    </xf>
    <xf numFmtId="0" fontId="12" fillId="0" borderId="0" xfId="0" applyFont="1"/>
    <xf numFmtId="0" fontId="11" fillId="0" borderId="0" xfId="0" applyFont="1"/>
    <xf numFmtId="0" fontId="3" fillId="0" borderId="1" xfId="0" applyAlignment="1" applyBorder="1" applyFont="1" applyFill="1">
      <alignment horizontal="left" vertical="top"/>
    </xf>
    <xf numFmtId="0" fontId="3" fillId="2" borderId="19" xfId="0" applyAlignment="1" applyBorder="1" applyFont="1" applyNumberFormat="1" applyFill="1" applyProtection="1">
      <alignment horizontal="left" vertical="top"/>
      <protection locked="0"/>
    </xf>
    <xf numFmtId="0" fontId="8" fillId="0" borderId="1" xfId="0" applyAlignment="1" applyBorder="1" applyFont="1" applyFill="1" applyProtection="1">
      <alignment horizontal="center" vertical="top"/>
      <protection locked="0"/>
    </xf>
    <xf numFmtId="0" fontId="3" fillId="0" borderId="1" xfId="0" applyAlignment="1" applyBorder="1" applyFont="1" applyFill="1">
      <alignment horizontal="center" vertical="top"/>
    </xf>
    <xf numFmtId="0" fontId="14" fillId="0" borderId="0" xfId="0" applyAlignment="1" applyFont="1">
      <alignment vertical="center"/>
    </xf>
    <xf numFmtId="0" fontId="12" fillId="0" borderId="0" xfId="0" applyAlignment="1" applyFont="1">
      <alignment horizontal="left" vertical="top"/>
    </xf>
    <xf numFmtId="0" fontId="19" fillId="0" borderId="0" xfId="0" applyFont="1"/>
    <xf numFmtId="0" fontId="1" fillId="0" borderId="0" xfId="0" applyAlignment="1" applyFont="1">
      <alignment horizontal="center" vertical="top" wrapText="1"/>
    </xf>
    <xf numFmtId="0" fontId="3" fillId="0" borderId="0" xfId="0" applyAlignment="1" applyFont="1">
      <alignment horizontal="center" vertical="top" wrapText="1"/>
    </xf>
    <xf numFmtId="0" fontId="7" fillId="10" borderId="6" xfId="0" applyAlignment="1" applyBorder="1" applyFont="1" applyNumberFormat="1" applyFill="1" applyProtection="1">
      <alignment vertical="top" wrapText="1"/>
    </xf>
    <xf numFmtId="0" fontId="10" fillId="0" borderId="1" xfId="0" applyAlignment="1" applyBorder="1" applyFont="1" applyFill="1">
      <alignment horizontal="center" vertical="top"/>
    </xf>
    <xf numFmtId="0" fontId="15" fillId="0" borderId="1" xfId="0" applyAlignment="1" applyBorder="1" applyFont="1" applyFill="1">
      <alignment horizontal="center" vertical="top"/>
    </xf>
    <xf numFmtId="0" fontId="5" fillId="0" borderId="1" xfId="0" applyAlignment="1" applyBorder="1" applyFont="1" applyFill="1">
      <alignment horizontal="center" vertical="top"/>
    </xf>
    <xf numFmtId="0" fontId="5" fillId="2" borderId="1" xfId="0" applyAlignment="1" applyBorder="1" applyFont="1" applyFill="1">
      <alignment horizontal="center" vertical="top"/>
    </xf>
    <xf numFmtId="0" fontId="8" fillId="0" borderId="6" xfId="0" applyAlignment="1" applyBorder="1" applyFont="1" applyProtection="1">
      <alignment horizontal="center" vertical="top" wrapText="1"/>
      <protection locked="0"/>
    </xf>
    <xf numFmtId="0" fontId="8" fillId="5" borderId="1" xfId="0" applyAlignment="1" applyBorder="1" applyFont="1" applyFill="1" applyProtection="1">
      <alignment horizontal="center" vertical="top"/>
      <protection locked="0"/>
    </xf>
    <xf numFmtId="0" fontId="8" fillId="6" borderId="1" xfId="0" applyAlignment="1" applyBorder="1" applyFont="1" applyFill="1">
      <alignment horizontal="center" vertical="top"/>
    </xf>
    <xf numFmtId="0" fontId="8" fillId="0" borderId="1" xfId="0" applyAlignment="1" applyBorder="1" applyFont="1" applyFill="1">
      <alignment horizontal="center" vertical="top"/>
    </xf>
    <xf numFmtId="0" fontId="6" fillId="5" borderId="1" xfId="0" applyAlignment="1" applyBorder="1" applyFont="1" applyFill="1" applyProtection="1">
      <alignment horizontal="center" vertical="top" wrapText="1"/>
      <protection locked="0"/>
    </xf>
    <xf numFmtId="0" fontId="8" fillId="5" borderId="1" xfId="0" applyAlignment="1" applyBorder="1" applyFont="1" applyFill="1" applyProtection="1">
      <alignment horizontal="center" vertical="top" wrapText="1"/>
      <protection locked="0"/>
    </xf>
    <xf numFmtId="0" fontId="16" fillId="0" borderId="1" xfId="0" applyAlignment="1" applyBorder="1" applyFont="1">
      <alignment vertical="top" wrapText="1"/>
    </xf>
    <xf numFmtId="0" fontId="9" fillId="0" borderId="6" xfId="0" applyAlignment="1" applyBorder="1" applyFont="1" applyProtection="1">
      <alignment horizontal="center" vertical="top"/>
      <protection locked="0"/>
    </xf>
    <xf numFmtId="0" fontId="8" fillId="2" borderId="1" xfId="0" applyAlignment="1" applyBorder="1" applyFont="1" applyFill="1" applyProtection="1">
      <alignment horizontal="center" vertical="top" wrapText="1"/>
      <protection locked="0"/>
    </xf>
    <xf numFmtId="0" fontId="9" fillId="0" borderId="1" xfId="0" applyAlignment="1" applyBorder="1" applyFont="1" applyProtection="1">
      <alignment horizontal="center" vertical="top"/>
      <protection locked="0"/>
    </xf>
    <xf numFmtId="0" fontId="9" fillId="0" borderId="6" xfId="0" applyAlignment="1" applyBorder="1" applyFont="1" applyProtection="1">
      <alignment horizontal="center" vertical="top" wrapText="1"/>
      <protection locked="0"/>
    </xf>
    <xf numFmtId="0" fontId="3" fillId="0" borderId="6" xfId="0" applyAlignment="1" applyBorder="1" applyFont="1" applyProtection="1">
      <alignment horizontal="left" vertical="top" wrapText="1"/>
      <protection locked="0"/>
    </xf>
    <xf numFmtId="0" fontId="8" fillId="0" borderId="6" xfId="0" applyAlignment="1" applyBorder="1" applyFont="1" applyFill="1" applyProtection="1">
      <alignment horizontal="center" vertical="top" wrapText="1"/>
      <protection locked="0"/>
    </xf>
    <xf numFmtId="0" fontId="0" fillId="0" borderId="0" xfId="0" applyFill="1"/>
    <xf numFmtId="0" fontId="1" fillId="0" borderId="0" xfId="0" applyFont="1" applyFill="1"/>
    <xf numFmtId="0" fontId="3" fillId="0" borderId="0" xfId="0" applyAlignment="1" applyBorder="1" applyFont="1" applyFill="1">
      <alignment horizontal="center" vertical="top"/>
    </xf>
    <xf numFmtId="0" fontId="1" fillId="0" borderId="0" xfId="0" applyAlignment="1" applyBorder="1" applyFont="1" applyFill="1">
      <alignment horizontal="center"/>
    </xf>
    <xf numFmtId="0" fontId="1" fillId="0" borderId="0" xfId="0" applyBorder="1" applyFont="1" applyFill="1"/>
    <xf numFmtId="0" fontId="1" fillId="0" borderId="0" xfId="0" applyAlignment="1" applyBorder="1" applyFont="1" applyFill="1">
      <alignment horizontal="center" vertical="top"/>
    </xf>
    <xf numFmtId="0" fontId="1" fillId="0" borderId="0" xfId="0" applyAlignment="1" applyFont="1">
      <alignment horizontal="center" vertical="top"/>
    </xf>
    <xf numFmtId="0" fontId="3" fillId="0" borderId="0" xfId="0" applyAlignment="1" applyFont="1">
      <alignment horizontal="center" vertical="top"/>
    </xf>
    <xf numFmtId="0" fontId="3" fillId="0" borderId="0" xfId="0" applyAlignment="1" applyFont="1" applyFill="1">
      <alignment horizontal="center" vertical="top"/>
    </xf>
    <xf numFmtId="0" fontId="0" fillId="0" borderId="0" xfId="0" applyAlignment="1" applyBorder="1" applyFill="1">
      <alignment horizontal="center" vertical="top"/>
    </xf>
    <xf numFmtId="0" fontId="0" fillId="0" borderId="0" xfId="0" applyAlignment="1">
      <alignment horizontal="center" vertical="top"/>
    </xf>
    <xf numFmtId="0" fontId="22" fillId="11" borderId="20" xfId="0" applyAlignment="1" applyBorder="1" applyFont="1" applyNumberFormat="1" applyFill="1" applyProtection="1">
      <alignment horizontal="center" vertical="center" wrapText="1"/>
    </xf>
    <xf numFmtId="0" fontId="22" fillId="11" borderId="1" xfId="0" applyAlignment="1" applyBorder="1" applyFont="1" applyNumberFormat="1" applyFill="1" applyProtection="1">
      <alignment horizontal="center" vertical="center" wrapText="1"/>
    </xf>
    <xf numFmtId="0" fontId="22" fillId="11" borderId="20" xfId="0" applyAlignment="1" applyBorder="1" applyFont="1" applyFill="1" applyProtection="1">
      <alignment horizontal="center" vertical="center" wrapText="1"/>
    </xf>
    <xf numFmtId="0" fontId="22" fillId="11" borderId="1" xfId="0" applyAlignment="1" applyBorder="1" applyFont="1" applyFill="1" applyProtection="1">
      <alignment horizontal="center" vertical="center" wrapText="1"/>
    </xf>
    <xf numFmtId="164" fontId="22" fillId="11" borderId="21" xfId="0" applyAlignment="1" applyBorder="1" applyFont="1" applyNumberFormat="1" applyFill="1" applyProtection="1">
      <alignment horizontal="center" vertical="center" wrapText="1"/>
    </xf>
    <xf numFmtId="164" fontId="22" fillId="11" borderId="22" xfId="0" applyAlignment="1" applyBorder="1" applyFont="1" applyNumberFormat="1" applyFill="1" applyProtection="1">
      <alignment horizontal="center" vertical="center" wrapText="1"/>
    </xf>
    <xf numFmtId="164" fontId="7" fillId="11" borderId="1" xfId="0" applyAlignment="1" applyBorder="1" applyFont="1" applyNumberFormat="1" applyFill="1" applyProtection="1">
      <alignment horizontal="center" vertical="center" wrapText="1"/>
    </xf>
    <xf numFmtId="0" fontId="22" fillId="11" borderId="20" xfId="0" applyAlignment="1" applyBorder="1" applyFont="1" applyNumberFormat="1" applyFill="1" applyProtection="1">
      <alignment vertical="center" wrapText="1"/>
    </xf>
    <xf numFmtId="0" fontId="22" fillId="12" borderId="20" xfId="0" applyAlignment="1" applyBorder="1" applyFont="1" applyNumberFormat="1" applyFill="1" applyProtection="1">
      <alignment horizontal="center" vertical="center" wrapText="1"/>
    </xf>
    <xf numFmtId="0" fontId="22" fillId="12" borderId="1" xfId="0" applyAlignment="1" applyBorder="1" applyFont="1" applyNumberFormat="1" applyFill="1" applyProtection="1">
      <alignment horizontal="center" vertical="center" wrapText="1"/>
    </xf>
    <xf numFmtId="0" fontId="22" fillId="12" borderId="20" xfId="0" applyAlignment="1" applyBorder="1" applyFont="1" applyFill="1" applyProtection="1">
      <alignment horizontal="center" vertical="center" wrapText="1"/>
    </xf>
    <xf numFmtId="0" fontId="22" fillId="12" borderId="1" xfId="0" applyAlignment="1" applyBorder="1" applyFont="1" applyFill="1" applyProtection="1">
      <alignment horizontal="center" vertical="center" wrapText="1"/>
    </xf>
    <xf numFmtId="164" fontId="22" fillId="12" borderId="21" xfId="0" applyAlignment="1" applyBorder="1" applyFont="1" applyNumberFormat="1" applyFill="1" applyProtection="1">
      <alignment horizontal="center" vertical="center" wrapText="1"/>
    </xf>
    <xf numFmtId="164" fontId="22" fillId="12" borderId="22" xfId="0" applyAlignment="1" applyBorder="1" applyFont="1" applyNumberFormat="1" applyFill="1" applyProtection="1">
      <alignment horizontal="center" vertical="center" wrapText="1"/>
    </xf>
    <xf numFmtId="164" fontId="7" fillId="12" borderId="1" xfId="0" applyAlignment="1" applyBorder="1" applyFont="1" applyNumberFormat="1" applyFill="1" applyProtection="1">
      <alignment horizontal="center" vertical="center" wrapText="1"/>
    </xf>
    <xf numFmtId="0" fontId="22" fillId="12" borderId="20" xfId="0" applyAlignment="1" applyBorder="1" applyFont="1" applyNumberFormat="1" applyFill="1" applyProtection="1">
      <alignment vertical="center" wrapText="1"/>
    </xf>
    <xf numFmtId="0" fontId="1" fillId="0" borderId="0" xfId="0" applyAlignment="1" applyFont="1" applyFill="1">
      <alignment horizontal="center" vertical="top"/>
    </xf>
    <xf numFmtId="0" fontId="8" fillId="13" borderId="1" xfId="0" applyAlignment="1" applyBorder="1" applyFont="1" applyFill="1">
      <alignment horizontal="center" vertical="top"/>
    </xf>
    <xf numFmtId="0" fontId="25" fillId="13" borderId="20" xfId="0" applyAlignment="1" applyBorder="1" applyFont="1" applyFill="1" applyProtection="1">
      <alignment horizontal="center" vertical="center" wrapText="1"/>
    </xf>
    <xf numFmtId="0" fontId="3" fillId="0" borderId="6" xfId="0" applyAlignment="1" applyBorder="1" applyFont="1" applyProtection="1">
      <alignment horizontal="center" vertical="top" wrapText="1"/>
      <protection locked="0"/>
    </xf>
    <xf numFmtId="0" fontId="16" fillId="0" borderId="1" xfId="0" applyAlignment="1" applyBorder="1" applyFont="1">
      <alignment horizontal="center" vertical="top" wrapText="1"/>
    </xf>
    <xf numFmtId="0" fontId="9" fillId="0" borderId="1" xfId="0" applyAlignment="1" applyBorder="1" applyFont="1" applyProtection="1">
      <alignment horizontal="center" vertical="top" wrapText="1"/>
      <protection locked="0"/>
    </xf>
    <xf numFmtId="164" fontId="8" fillId="5" borderId="1" xfId="0" applyAlignment="1" applyBorder="1" applyFont="1" applyNumberFormat="1" applyFill="1" applyProtection="1">
      <alignment horizontal="center" vertical="top" wrapText="1"/>
      <protection locked="0"/>
    </xf>
    <xf numFmtId="0" fontId="18" fillId="0" borderId="1" xfId="0" applyAlignment="1" applyBorder="1" applyFont="1">
      <alignment horizontal="center" vertical="top" wrapText="1"/>
    </xf>
    <xf numFmtId="0" fontId="12" fillId="9" borderId="0" xfId="0" applyAlignment="1" applyFont="1" applyFill="1">
      <alignment vertical="top" wrapText="1"/>
    </xf>
    <xf numFmtId="0" fontId="0" fillId="9" borderId="0" xfId="0" applyAlignment="1" applyFill="1">
      <alignment vertical="top" wrapText="1"/>
    </xf>
    <xf numFmtId="0" fontId="12" fillId="14" borderId="23" xfId="0" applyAlignment="1" applyBorder="1" applyFont="1" applyFill="1">
      <alignment horizontal="left" vertical="center" wrapText="1"/>
    </xf>
    <xf numFmtId="0" fontId="12" fillId="9" borderId="24" xfId="0" applyAlignment="1" applyBorder="1" applyFont="1" applyFill="1">
      <alignment horizontal="left" vertical="center" wrapText="1"/>
    </xf>
    <xf numFmtId="0" fontId="12" fillId="9" borderId="25" xfId="0" applyAlignment="1" applyBorder="1" applyFont="1" applyFill="1">
      <alignment horizontal="left" vertical="center" wrapText="1"/>
    </xf>
    <xf numFmtId="0" fontId="12" fillId="0" borderId="24" xfId="0" applyAlignment="1" applyBorder="1" applyFont="1">
      <alignment horizontal="left" vertical="center" wrapText="1"/>
    </xf>
    <xf numFmtId="0" fontId="12" fillId="9" borderId="15" xfId="0" applyAlignment="1" applyBorder="1" applyFont="1" applyFill="1">
      <alignment horizontal="left" vertical="center" wrapText="1"/>
    </xf>
    <xf numFmtId="0" fontId="12" fillId="0" borderId="25" xfId="0" applyAlignment="1" applyBorder="1" applyFont="1">
      <alignment horizontal="left" vertical="center" wrapText="1"/>
    </xf>
    <xf numFmtId="0" fontId="23" fillId="12" borderId="20" xfId="0" applyAlignment="1" applyBorder="1" applyFont="1" applyNumberFormat="1" applyFill="1" applyProtection="1">
      <alignment horizontal="center" vertical="center" wrapText="1"/>
    </xf>
    <xf numFmtId="0" fontId="23" fillId="12" borderId="18" xfId="0" applyAlignment="1" applyBorder="1" applyFont="1" applyNumberFormat="1" applyFill="1" applyProtection="1">
      <alignment horizontal="center" vertical="center" wrapText="1"/>
    </xf>
    <xf numFmtId="0" fontId="12" fillId="0" borderId="26" xfId="0" applyAlignment="1" applyBorder="1" applyFont="1">
      <alignment horizontal="left" vertical="center" wrapText="1"/>
    </xf>
    <xf numFmtId="0" fontId="22" fillId="12" borderId="25" xfId="0" applyAlignment="1" applyBorder="1" applyFont="1" applyFill="1" applyProtection="1">
      <alignment horizontal="center" vertical="center" wrapText="1"/>
    </xf>
    <xf numFmtId="0" fontId="25" fillId="13" borderId="27" xfId="0" applyAlignment="1" applyBorder="1" applyFont="1" applyFill="1" applyProtection="1">
      <alignment horizontal="center" vertical="center" wrapText="1"/>
    </xf>
    <xf numFmtId="0" fontId="22" fillId="12" borderId="27" xfId="0" applyAlignment="1" applyBorder="1" applyFont="1" applyFill="1" applyProtection="1">
      <alignment horizontal="center" vertical="center" wrapText="1"/>
    </xf>
    <xf numFmtId="0" fontId="22" fillId="12" borderId="22" xfId="0" applyAlignment="1" applyBorder="1" applyFont="1" applyFill="1" applyProtection="1">
      <alignment horizontal="center" vertical="center" wrapText="1"/>
    </xf>
    <xf numFmtId="164" fontId="22" fillId="12" borderId="25" xfId="0" applyAlignment="1" applyBorder="1" applyFont="1" applyNumberFormat="1" applyFill="1" applyProtection="1">
      <alignment horizontal="center" vertical="center" wrapText="1"/>
    </xf>
    <xf numFmtId="164" fontId="7" fillId="12" borderId="25" xfId="0" applyAlignment="1" applyBorder="1" applyFont="1" applyNumberFormat="1" applyFill="1" applyProtection="1">
      <alignment horizontal="center" vertical="center" wrapText="1"/>
    </xf>
    <xf numFmtId="0" fontId="22" fillId="12" borderId="25" xfId="0" applyAlignment="1" applyBorder="1" applyFont="1" applyNumberFormat="1" applyFill="1" applyProtection="1">
      <alignment horizontal="center" vertical="center" wrapText="1"/>
    </xf>
    <xf numFmtId="0" fontId="25" fillId="13" borderId="28" xfId="0" applyAlignment="1" applyBorder="1" applyFont="1" applyFill="1" applyProtection="1">
      <alignment horizontal="center" vertical="center" wrapText="1"/>
    </xf>
    <xf numFmtId="0" fontId="11" fillId="15" borderId="24" xfId="0" applyAlignment="1" applyBorder="1" applyFont="1" applyFill="1">
      <alignment vertical="center" wrapText="1"/>
    </xf>
    <xf numFmtId="0" fontId="11" fillId="15" borderId="23" xfId="0" applyAlignment="1" applyBorder="1" applyFont="1" applyFill="1">
      <alignment horizontal="center" vertical="center" wrapText="1"/>
    </xf>
    <xf numFmtId="0" fontId="11" fillId="15" borderId="23" xfId="0" applyAlignment="1" applyBorder="1" applyFont="1" applyFill="1">
      <alignment horizontal="left" vertical="center" wrapText="1"/>
    </xf>
    <xf numFmtId="0" fontId="11" fillId="15" borderId="26" xfId="0" applyAlignment="1" applyBorder="1" applyFont="1" applyFill="1">
      <alignment vertical="center" wrapText="1"/>
    </xf>
    <xf numFmtId="0" fontId="0" fillId="15" borderId="26" xfId="0" applyAlignment="1" applyBorder="1" applyFill="1">
      <alignment horizontal="left" vertical="center" wrapText="1"/>
    </xf>
    <xf numFmtId="0" fontId="11" fillId="15" borderId="25" xfId="0" applyAlignment="1" applyBorder="1" applyFont="1" applyFill="1">
      <alignment horizontal="center" vertical="center" wrapText="1"/>
    </xf>
    <xf numFmtId="0" fontId="11" fillId="15" borderId="26" xfId="0" applyAlignment="1" applyBorder="1" applyFont="1" applyFill="1">
      <alignment horizontal="center" vertical="center" wrapText="1"/>
    </xf>
    <xf numFmtId="0" fontId="11" fillId="15" borderId="24" xfId="0" applyAlignment="1" applyBorder="1" applyFont="1" applyFill="1">
      <alignment horizontal="center" vertical="center" wrapText="1"/>
    </xf>
    <xf numFmtId="0" fontId="10" fillId="15" borderId="25" xfId="0" applyAlignment="1" applyBorder="1" applyFont="1" applyFill="1">
      <alignment horizontal="center" vertical="center" wrapText="1"/>
    </xf>
    <xf numFmtId="0" fontId="10" fillId="15" borderId="26" xfId="0" applyAlignment="1" applyBorder="1" applyFont="1" applyFill="1">
      <alignment horizontal="center" vertical="center" wrapText="1"/>
    </xf>
    <xf numFmtId="0" fontId="9" fillId="0" borderId="1" xfId="0" applyAlignment="1" applyBorder="1" applyFont="1" applyProtection="1">
      <alignment horizontal="center" vertical="center"/>
      <protection locked="0"/>
    </xf>
    <xf numFmtId="0" fontId="9" fillId="0" borderId="6" xfId="0" applyAlignment="1" applyBorder="1" applyFont="1" applyProtection="1">
      <alignment horizontal="center" vertical="center" wrapText="1"/>
      <protection locked="0"/>
    </xf>
    <xf numFmtId="0" fontId="3" fillId="0" borderId="6" xfId="0" applyAlignment="1" applyBorder="1" applyFont="1" applyProtection="1">
      <alignment horizontal="left" vertical="center" wrapText="1"/>
      <protection locked="0"/>
    </xf>
    <xf numFmtId="0" fontId="8" fillId="0" borderId="6" xfId="0" applyAlignment="1" applyBorder="1" applyFont="1" applyProtection="1">
      <alignment horizontal="center" vertical="center" wrapText="1"/>
      <protection locked="0"/>
    </xf>
    <xf numFmtId="0" fontId="8" fillId="0" borderId="6" xfId="0" applyAlignment="1" applyBorder="1" applyFont="1" applyFill="1" applyProtection="1">
      <alignment horizontal="center" vertical="center" wrapText="1"/>
      <protection locked="0"/>
    </xf>
    <xf numFmtId="0" fontId="8" fillId="0" borderId="6" xfId="0" applyAlignment="1" applyBorder="1" applyFont="1" applyProtection="1">
      <alignment horizontal="left" vertical="center" wrapText="1"/>
      <protection locked="0"/>
    </xf>
    <xf numFmtId="0" fontId="8" fillId="13" borderId="1" xfId="0" applyAlignment="1" applyBorder="1" applyFont="1" applyFill="1">
      <alignment horizontal="center" vertical="center"/>
    </xf>
    <xf numFmtId="0" fontId="8" fillId="5" borderId="1" xfId="0" applyAlignment="1" applyBorder="1" applyFont="1" applyFill="1" applyProtection="1">
      <alignment horizontal="center" vertical="center"/>
      <protection locked="0"/>
    </xf>
    <xf numFmtId="0" fontId="8" fillId="6" borderId="1" xfId="0" applyAlignment="1" applyBorder="1" applyFont="1" applyFill="1">
      <alignment horizontal="center" vertical="center"/>
    </xf>
    <xf numFmtId="0" fontId="8" fillId="0" borderId="1" xfId="0" applyAlignment="1" applyBorder="1" applyFont="1" applyFill="1">
      <alignment horizontal="center" vertical="center"/>
    </xf>
    <xf numFmtId="0" fontId="6" fillId="5" borderId="1" xfId="0" applyAlignment="1" applyBorder="1" applyFont="1" applyFill="1" applyProtection="1">
      <alignment horizontal="center" vertical="center" wrapText="1"/>
      <protection locked="0"/>
    </xf>
    <xf numFmtId="164" fontId="8" fillId="5" borderId="2" xfId="0" applyAlignment="1" applyBorder="1" applyFont="1" applyNumberFormat="1" applyFill="1" applyProtection="1">
      <alignment horizontal="center" vertical="center"/>
      <protection locked="0"/>
    </xf>
    <xf numFmtId="0" fontId="16" fillId="0" borderId="1" xfId="0" applyAlignment="1" applyBorder="1" applyFont="1">
      <alignment horizontal="left" vertical="center" wrapText="1"/>
    </xf>
    <xf numFmtId="0" fontId="8" fillId="5" borderId="1" xfId="0" applyAlignment="1" applyBorder="1" applyFont="1" applyFill="1" applyProtection="1">
      <alignment horizontal="center" vertical="center" wrapText="1"/>
      <protection locked="0"/>
    </xf>
    <xf numFmtId="0" fontId="16" fillId="0" borderId="1" xfId="0" applyAlignment="1" applyBorder="1" applyFont="1">
      <alignment vertical="center" wrapText="1"/>
    </xf>
    <xf numFmtId="0" fontId="8" fillId="5" borderId="1" xfId="0" applyAlignment="1" applyBorder="1" applyFont="1" applyFill="1" applyProtection="1">
      <alignment horizontal="left" vertical="center" wrapText="1"/>
      <protection locked="0"/>
    </xf>
    <xf numFmtId="0" fontId="10" fillId="0" borderId="1" xfId="0" applyAlignment="1" applyBorder="1" applyFont="1" applyFill="1">
      <alignment horizontal="center" vertical="center"/>
    </xf>
    <xf numFmtId="0" fontId="8" fillId="6" borderId="1" xfId="0" applyAlignment="1" applyBorder="1" applyFont="1" applyFill="1" applyProtection="1">
      <alignment horizontal="center" vertical="center"/>
      <protection locked="0"/>
    </xf>
    <xf numFmtId="164" fontId="8" fillId="5" borderId="18" xfId="0" applyAlignment="1" applyBorder="1" applyFont="1" applyNumberFormat="1" applyFill="1" applyProtection="1">
      <alignment horizontal="center" vertical="center"/>
      <protection locked="0"/>
    </xf>
    <xf numFmtId="164" fontId="8" fillId="5" borderId="1" xfId="0" applyAlignment="1" applyBorder="1" applyFont="1" applyNumberFormat="1" applyFill="1" applyProtection="1">
      <alignment horizontal="left" vertical="center" wrapText="1"/>
      <protection locked="0"/>
    </xf>
    <xf numFmtId="164" fontId="8" fillId="5" borderId="1" xfId="0" applyAlignment="1" applyBorder="1" applyFont="1" applyNumberFormat="1" applyFill="1" applyProtection="1">
      <alignment vertical="center" wrapText="1"/>
      <protection locked="0"/>
    </xf>
    <xf numFmtId="0" fontId="6" fillId="5" borderId="1" xfId="0" applyAlignment="1" applyBorder="1" applyFont="1" applyFill="1" applyProtection="1">
      <alignment vertical="center" wrapText="1"/>
      <protection locked="0"/>
    </xf>
    <xf numFmtId="0" fontId="10" fillId="0" borderId="1" xfId="0" applyAlignment="1" applyBorder="1" applyFont="1" applyFill="1">
      <alignment horizontal="left" vertical="center"/>
    </xf>
    <xf numFmtId="0" fontId="6" fillId="5" borderId="1" xfId="0" applyAlignment="1" applyBorder="1" applyFont="1" applyFill="1" applyProtection="1">
      <alignment horizontal="left" vertical="center" wrapText="1"/>
      <protection locked="0"/>
    </xf>
    <xf numFmtId="0" fontId="8" fillId="5" borderId="1" xfId="0" applyAlignment="1" applyBorder="1" applyFont="1" applyFill="1" applyProtection="1">
      <alignment vertical="center" wrapText="1"/>
      <protection locked="0"/>
    </xf>
    <xf numFmtId="0" fontId="18" fillId="0" borderId="1" xfId="0" applyAlignment="1" applyBorder="1" applyFont="1">
      <alignment vertical="center" wrapText="1"/>
    </xf>
    <xf numFmtId="0" fontId="9" fillId="0" borderId="1" xfId="0" applyAlignment="1" applyBorder="1" applyFont="1" applyProtection="1">
      <alignment vertical="center" wrapText="1"/>
      <protection locked="0"/>
    </xf>
    <xf numFmtId="0" fontId="9" fillId="0" borderId="6" xfId="0" applyAlignment="1" applyBorder="1" applyFont="1" applyProtection="1">
      <alignment horizontal="center" vertical="center"/>
      <protection locked="0"/>
    </xf>
    <xf numFmtId="0" fontId="8" fillId="0" borderId="1" xfId="0" applyAlignment="1" applyBorder="1" applyFont="1" applyFill="1" applyProtection="1">
      <alignment horizontal="center" vertical="center"/>
      <protection locked="0"/>
    </xf>
    <xf numFmtId="0" fontId="27" fillId="0" borderId="0" xfId="0" applyAlignment="1" applyFont="1">
      <alignment horizontal="left" vertical="top"/>
    </xf>
    <xf numFmtId="0" fontId="12" fillId="9" borderId="0" xfId="0" applyAlignment="1" applyFont="1" applyFill="1">
      <alignment horizontal="left" vertical="top" wrapText="1"/>
    </xf>
    <xf numFmtId="0" fontId="11" fillId="15" borderId="0" xfId="0" applyAlignment="1" applyFont="1" applyFill="1">
      <alignment horizontal="center" vertical="center" wrapText="1"/>
    </xf>
    <xf numFmtId="0" fontId="11" fillId="15" borderId="29" xfId="0" applyAlignment="1" applyBorder="1" applyFont="1" applyFill="1">
      <alignment horizontal="center" vertical="center" wrapText="1"/>
    </xf>
    <xf numFmtId="0" fontId="11" fillId="15" borderId="9" xfId="0" applyAlignment="1" applyBorder="1" applyFont="1" applyFill="1">
      <alignment horizontal="center" vertical="center" wrapText="1"/>
    </xf>
    <xf numFmtId="0" fontId="11" fillId="15" borderId="10" xfId="0" applyAlignment="1" applyBorder="1" applyFont="1" applyFill="1">
      <alignment horizontal="center" vertical="center" wrapText="1"/>
    </xf>
  </cellXfs>
  <cellStyles count="1">
    <cellStyle name="Normal" xfId="0" builtinId="0"/>
  </cellStyles>
  <dxfs>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1"/>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1"/>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2"/>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
      <fill>
        <patternFill>
          <bgColor indexed="13"/>
        </patternFill>
      </fill>
    </dxf>
    <dxf>
      <fill>
        <patternFill>
          <bgColor indexed="53"/>
        </patternFill>
      </fill>
    </dxf>
    <dxf>
      <font>
        <condense val="0"/>
        <extend val="0"/>
        <color auto="1"/>
      </font>
      <fill>
        <patternFill>
          <bgColor indexed="10"/>
        </patternFill>
      </fill>
    </dxf>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theme" Target="theme/theme1.xml" /><Relationship Id="rId5" Type="http://schemas.openxmlformats.org/officeDocument/2006/relationships/worksheet" Target="worksheets/sheet5.xml" /><Relationship Id="rId14" Type="http://schemas.openxmlformats.org/officeDocument/2006/relationships/customXml" Target="../customXml/item4.xml" /><Relationship Id="rId7" Type="http://schemas.openxmlformats.org/officeDocument/2006/relationships/externalLink" Target="/xl/externalLinks/externalLink1.xml" /><Relationship Id="rId4" Type="http://schemas.openxmlformats.org/officeDocument/2006/relationships/worksheet" Target="worksheets/sheet4.xml" /><Relationship Id="rId15" Type="http://schemas.openxmlformats.org/officeDocument/2006/relationships/customXml" Target="../customXml/item5.xml" /><Relationship Id="rId3" Type="http://schemas.openxmlformats.org/officeDocument/2006/relationships/worksheet" Target="worksheets/sheet3.xml" /><Relationship Id="rId11" Type="http://schemas.openxmlformats.org/officeDocument/2006/relationships/customXml" Target="../customXml/item1.xml" /><Relationship Id="rId6" Type="http://schemas.openxmlformats.org/officeDocument/2006/relationships/worksheet" Target="worksheets/sheet6.xml" /><Relationship Id="rId12" Type="http://schemas.openxmlformats.org/officeDocument/2006/relationships/customXml" Target="../customXml/item2.xml" /><Relationship Id="rId2" Type="http://schemas.openxmlformats.org/officeDocument/2006/relationships/worksheet" Target="worksheets/sheet2.xml" /><Relationship Id="rId10" Type="http://schemas.openxmlformats.org/officeDocument/2006/relationships/sharedStrings" Target="sharedStrings.xml" /><Relationship Id="rId13" Type="http://schemas.openxmlformats.org/officeDocument/2006/relationships/customXml" Target="../customXml/item3.xml" /><Relationship Id="rId9" Type="http://schemas.openxmlformats.org/officeDocument/2006/relationships/styles" Target="styles.xml" /><Relationship Id="rId1" Type="http://schemas.openxmlformats.org/officeDocument/2006/relationships/worksheet" Target="worksheets/sheet1.xml" /></Relationships>
</file>

<file path=xl/drawings/_rels/drawing2.xml.rels><?xml version="1.0" encoding="utf-8" standalone="yes"?><Relationships xmlns="http://schemas.openxmlformats.org/package/2006/relationships"><Relationship Id="rId2" Type="http://schemas.openxmlformats.org/officeDocument/2006/relationships/image" Target="/xl/media/image2.png" /><Relationship Id="rId3" Type="http://schemas.openxmlformats.org/officeDocument/2006/relationships/image" Target="/xl/media/image3.png" /><Relationship Id="rId4" Type="http://schemas.openxmlformats.org/officeDocument/2006/relationships/image" Target="/xl/media/image4.png" /><Relationship Id="rId1" Type="http://schemas.openxmlformats.org/officeDocument/2006/relationships/image" Target="/xl/media/image1.png" /></Relationships>
</file>

<file path=xl/drawings/drawing1.xml><?xml version="1.0" encoding="utf-8"?>
<xdr:wsDr xmlns:xdr="http://schemas.openxmlformats.org/drawingml/2006/spreadsheetDrawing" xmlns:a="http://schemas.openxmlformats.org/drawingml/2006/main">
  <xdr:twoCellAnchor>
    <xdr:from>
      <xdr:col>2</xdr:col>
      <xdr:colOff>266588</xdr:colOff>
      <xdr:row>43</xdr:row>
      <xdr:rowOff>786765</xdr:rowOff>
    </xdr:from>
    <xdr:to>
      <xdr:col>2</xdr:col>
      <xdr:colOff>4971873</xdr:colOff>
      <xdr:row>43</xdr:row>
      <xdr:rowOff>1204912</xdr:rowOff>
    </xdr:to>
    <xdr:grpSp>
      <xdr:nvGrpSpPr>
        <xdr:cNvPr id="7" name="Group 1"/>
        <xdr:cNvGrpSpPr/>
      </xdr:nvGrpSpPr>
      <xdr:grpSpPr>
        <a:xfrm>
          <a:off x="4991100" y="12725400"/>
          <a:ext cx="4705350" cy="0"/>
          <a:chOff x="4309534" y="13241867"/>
          <a:chExt cx="4714875" cy="0"/>
        </a:xfrm>
        <a:noFill/>
      </xdr:grpSpPr>
      <xdr:sp macro="" textlink="">
        <xdr:nvSpPr>
          <xdr:cNvPr id="8" name="AutoShape 5"/>
          <xdr:cNvSpPr/>
        </xdr:nvSpPr>
        <xdr:spPr>
          <a:xfrm>
            <a:off x="4309534" y="13241867"/>
            <a:ext cx="4714875" cy="0"/>
          </a:xfrm>
          <a:prstGeom prst="rect">
            <a:avLst xmlns:a="http://schemas.openxmlformats.org/drawingml/2006/main"/>
          </a:prstGeom>
          <a:noFill/>
          <a:ln xmlns:a="http://schemas.openxmlformats.org/drawingml/2006/main">
            <a:noFill/>
          </a:ln>
        </xdr:spPr>
      </xdr:sp>
      <xdr:sp macro="" textlink="">
        <xdr:nvSpPr>
          <xdr:cNvPr id="9" name="Line 4"/>
          <xdr:cNvSpPr/>
        </xdr:nvSpPr>
        <xdr:spPr>
          <a:xfrm>
            <a:off x="5229837" y="13241867"/>
            <a:ext cx="671" cy="0"/>
          </a:xfrm>
          <a:prstGeom prst="line">
            <a:avLst xmlns:a="http://schemas.openxmlformats.org/drawingml/2006/main"/>
          </a:prstGeom>
          <a:noFill/>
          <a:ln xmlns:a="http://schemas.openxmlformats.org/drawingml/2006/main" w="9525">
            <a:solidFill>
              <a:srgbClr val="000000"/>
            </a:solidFill>
            <a:round/>
            <a:headEnd/>
            <a:tailEnd type="triangle" w="med" len="med"/>
          </a:ln>
        </xdr:spPr>
      </xdr:sp>
      <xdr:sp macro="" textlink="">
        <xdr:nvSpPr>
          <xdr:cNvPr id="10" name="Line 3"/>
          <xdr:cNvSpPr/>
        </xdr:nvSpPr>
        <xdr:spPr>
          <a:xfrm flipV="1">
            <a:off x="4654983" y="13241867"/>
            <a:ext cx="671" cy="0"/>
          </a:xfrm>
          <a:prstGeom prst="line">
            <a:avLst xmlns:a="http://schemas.openxmlformats.org/drawingml/2006/main"/>
          </a:prstGeom>
          <a:noFill/>
          <a:ln xmlns:a="http://schemas.openxmlformats.org/drawingml/2006/main" w="9525">
            <a:solidFill>
              <a:srgbClr val="000000"/>
            </a:solidFill>
            <a:round/>
            <a:headEnd/>
            <a:tailEnd type="triangle" w="med" len="med"/>
          </a:ln>
        </xdr:spPr>
      </xdr:sp>
      <xdr:sp macro="" textlink="">
        <xdr:nvSpPr>
          <xdr:cNvPr id="11" name="Line 2"/>
          <xdr:cNvSpPr/>
        </xdr:nvSpPr>
        <xdr:spPr>
          <a:xfrm>
            <a:off x="5804691" y="13241867"/>
            <a:ext cx="486312" cy="0"/>
          </a:xfrm>
          <a:prstGeom prst="line">
            <a:avLst xmlns:a="http://schemas.openxmlformats.org/drawingml/2006/main"/>
          </a:prstGeom>
          <a:noFill/>
          <a:ln xmlns:a="http://schemas.openxmlformats.org/drawingml/2006/main" w="9525">
            <a:solidFill>
              <a:srgbClr val="000000"/>
            </a:solidFill>
            <a:round/>
            <a:headEnd type="triangle" w="med" len="med"/>
            <a:tailEnd type="triangle" w="med" len="me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457330</xdr:colOff>
      <xdr:row>9</xdr:row>
      <xdr:rowOff>40005</xdr:rowOff>
    </xdr:from>
    <xdr:to>
      <xdr:col>6</xdr:col>
      <xdr:colOff>24798</xdr:colOff>
      <xdr:row>21</xdr:row>
      <xdr:rowOff>82867</xdr:rowOff>
    </xdr:to>
    <xdr:sp macro="" textlink="">
      <xdr:nvSpPr>
        <xdr:cNvPr id="2" name="Content Placeholder 1"/>
        <xdr:cNvSpPr/>
      </xdr:nvSpPr>
      <xdr:spPr>
        <a:xfrm>
          <a:off x="457387" y="954742"/>
          <a:ext cx="2615202" cy="2023446"/>
        </a:xfrm>
        <a:prstGeom prst="rect">
          <a:avLst xmlns:a="http://schemas.openxmlformats.org/drawingml/2006/main"/>
        </a:prstGeom>
        <a:noFill/>
        <a:ln xmlns:a="http://schemas.openxmlformats.org/drawingml/2006/main">
          <a:noFill/>
        </a:ln>
        <a:effectLst xmlns:a="http://schemas.openxmlformats.org/drawingml/2006/main"/>
      </xdr:spPr>
      <xdr:txBody xmlns:xdr="http://schemas.openxmlformats.org/drawingml/2006/spreadsheetDrawing">
        <a:bodyPr xmlns:a="http://schemas.openxmlformats.org/drawingml/2006/main" vert="horz" wrap="square" lIns="91440" tIns="45720" rIns="91440" bIns="45720" numCol="1" anchor="t" anchorCtr="0" compatLnSpc="1">
          <a:prstTxWarp prst="textNoShape">
            <a:avLst/>
          </a:prstTxWarp>
        </a:bodyPr>
        <a:lstStyle xmlns:a="http://schemas.openxmlformats.org/drawingml/2006/main">
          <a:lvl1pPr marL="0" indent="0" algn="l" rtl="0" eaLnBrk="0" fontAlgn="base" hangingPunct="0">
            <a:lnSpc>
              <a:spcPct val="95000"/>
            </a:lnSpc>
            <a:spcBef>
              <a:spcPct val="30000"/>
            </a:spcBef>
            <a:spcAft>
              <a:spcPct val="0"/>
            </a:spcAft>
            <a:buSzPct val="125000"/>
            <a:buNone/>
            <a:defRPr sz="2800">
              <a:solidFill>
                <a:srgbClr val="000000"/>
              </a:solidFill>
              <a:latin typeface="+mn-lt"/>
              <a:ea typeface="+mn-ea"/>
              <a:cs typeface="+mn-cs"/>
            </a:defRPr>
          </a:lvl1pPr>
          <a:lvl2pPr marL="819150" indent="-280988" algn="l" rtl="0" eaLnBrk="0" fontAlgn="base" hangingPunct="0">
            <a:lnSpc>
              <a:spcPct val="95000"/>
            </a:lnSpc>
            <a:spcBef>
              <a:spcPct val="30000"/>
            </a:spcBef>
            <a:spcAft>
              <a:spcPct val="0"/>
            </a:spcAft>
            <a:buFont typeface="Arial" charset="0"/>
            <a:buChar char="–"/>
            <a:defRPr sz="2400">
              <a:solidFill>
                <a:srgbClr val="000000"/>
              </a:solidFill>
              <a:latin typeface="+mn-lt"/>
              <a:cs typeface="+mn-cs"/>
            </a:defRPr>
          </a:lvl2pPr>
          <a:lvl3pPr marL="1227138" indent="-228600" algn="l" rtl="0" eaLnBrk="0" fontAlgn="base" hangingPunct="0">
            <a:lnSpc>
              <a:spcPct val="95000"/>
            </a:lnSpc>
            <a:spcBef>
              <a:spcPct val="30000"/>
            </a:spcBef>
            <a:spcAft>
              <a:spcPct val="0"/>
            </a:spcAft>
            <a:buSzPct val="125000"/>
            <a:buChar char="•"/>
            <a:defRPr sz="2000">
              <a:solidFill>
                <a:srgbClr val="000000"/>
              </a:solidFill>
              <a:latin typeface="+mn-lt"/>
              <a:cs typeface="+mn-cs"/>
            </a:defRPr>
          </a:lvl3pPr>
          <a:lvl4pPr marL="1635125" indent="-228600" algn="l" rtl="0" eaLnBrk="0" fontAlgn="base" hangingPunct="0">
            <a:lnSpc>
              <a:spcPct val="95000"/>
            </a:lnSpc>
            <a:spcBef>
              <a:spcPct val="30000"/>
            </a:spcBef>
            <a:spcAft>
              <a:spcPct val="0"/>
            </a:spcAft>
            <a:buChar char="–"/>
            <a:defRPr sz="1800">
              <a:solidFill>
                <a:srgbClr val="000000"/>
              </a:solidFill>
              <a:latin typeface="+mn-lt"/>
              <a:cs typeface="+mn-cs"/>
            </a:defRPr>
          </a:lvl4pPr>
          <a:lvl5pPr marL="2057400" indent="-228600" algn="l" rtl="0" eaLnBrk="0" fontAlgn="base" hangingPunct="0">
            <a:lnSpc>
              <a:spcPct val="95000"/>
            </a:lnSpc>
            <a:spcBef>
              <a:spcPct val="30000"/>
            </a:spcBef>
            <a:spcAft>
              <a:spcPct val="0"/>
            </a:spcAft>
            <a:buSzPct val="125000"/>
            <a:buChar char="•"/>
            <a:defRPr sz="1800">
              <a:solidFill>
                <a:srgbClr val="000000"/>
              </a:solidFill>
              <a:latin typeface="+mn-lt"/>
              <a:cs typeface="+mn-cs"/>
            </a:defRPr>
          </a:lvl5pPr>
          <a:lvl6pPr marL="2514600" indent="-228600" algn="l" rtl="0" eaLnBrk="1" fontAlgn="base" hangingPunct="1">
            <a:lnSpc>
              <a:spcPct val="95000"/>
            </a:lnSpc>
            <a:spcBef>
              <a:spcPct val="30000"/>
            </a:spcBef>
            <a:spcAft>
              <a:spcPct val="0"/>
            </a:spcAft>
            <a:buSzPct val="125000"/>
            <a:buChar char="•"/>
            <a:defRPr sz="1800">
              <a:solidFill>
                <a:schemeClr val="tx1"/>
              </a:solidFill>
              <a:latin typeface="+mn-lt"/>
              <a:cs typeface="+mn-cs"/>
            </a:defRPr>
          </a:lvl6pPr>
          <a:lvl7pPr marL="2971800" indent="-228600" algn="l" rtl="0" eaLnBrk="1" fontAlgn="base" hangingPunct="1">
            <a:lnSpc>
              <a:spcPct val="95000"/>
            </a:lnSpc>
            <a:spcBef>
              <a:spcPct val="30000"/>
            </a:spcBef>
            <a:spcAft>
              <a:spcPct val="0"/>
            </a:spcAft>
            <a:buSzPct val="125000"/>
            <a:buChar char="•"/>
            <a:defRPr sz="1800">
              <a:solidFill>
                <a:schemeClr val="tx1"/>
              </a:solidFill>
              <a:latin typeface="+mn-lt"/>
              <a:cs typeface="+mn-cs"/>
            </a:defRPr>
          </a:lvl7pPr>
          <a:lvl8pPr marL="3429000" indent="-228600" algn="l" rtl="0" eaLnBrk="1" fontAlgn="base" hangingPunct="1">
            <a:lnSpc>
              <a:spcPct val="95000"/>
            </a:lnSpc>
            <a:spcBef>
              <a:spcPct val="30000"/>
            </a:spcBef>
            <a:spcAft>
              <a:spcPct val="0"/>
            </a:spcAft>
            <a:buSzPct val="125000"/>
            <a:buChar char="•"/>
            <a:defRPr sz="1800">
              <a:solidFill>
                <a:schemeClr val="tx1"/>
              </a:solidFill>
              <a:latin typeface="+mn-lt"/>
              <a:cs typeface="+mn-cs"/>
            </a:defRPr>
          </a:lvl8pPr>
          <a:lvl9pPr marL="3886200" indent="-228600" algn="l" rtl="0" eaLnBrk="1" fontAlgn="base" hangingPunct="1">
            <a:lnSpc>
              <a:spcPct val="95000"/>
            </a:lnSpc>
            <a:spcBef>
              <a:spcPct val="30000"/>
            </a:spcBef>
            <a:spcAft>
              <a:spcPct val="0"/>
            </a:spcAft>
            <a:buSzPct val="125000"/>
            <a:buChar char="•"/>
            <a:defRPr sz="1800">
              <a:solidFill>
                <a:schemeClr val="tx1"/>
              </a:solidFill>
              <a:latin typeface="+mn-lt"/>
              <a:cs typeface="+mn-cs"/>
            </a:defRPr>
          </a:lvl9pPr>
        </a:lstStyle>
        <a:p xmlns:a="http://schemas.openxmlformats.org/drawingml/2006/main">
          <a:pPr marL="0" indent="0" eaLnBrk="1" hangingPunct="1">
            <a:lnSpc>
              <a:spcPts val="1400"/>
            </a:lnSpc>
            <a:spcBef>
              <a:spcPts val="13"/>
            </a:spcBef>
            <a:buFontTx/>
            <a:buNone/>
            <a:defRPr/>
          </a:pPr>
          <a:r>
            <a:rPr lang="en-US" altLang="en-US" sz="1400" b="1" kern="1200">
              <a:solidFill>
                <a:schemeClr val="tx2">
                  <a:lumMod val="50000"/>
                </a:schemeClr>
              </a:solidFill>
              <a:latin typeface="+mn-lt"/>
            </a:rPr>
            <a:t>Risk scoring criteria</a:t>
          </a:r>
        </a:p>
        <a:p xmlns:a="http://schemas.openxmlformats.org/drawingml/2006/main">
          <a:pPr marL="0" indent="0" eaLnBrk="1" hangingPunct="1">
            <a:lnSpc>
              <a:spcPts val="1400"/>
            </a:lnSpc>
            <a:spcBef>
              <a:spcPts val="13"/>
            </a:spcBef>
            <a:buFontTx/>
            <a:buNone/>
            <a:defRPr/>
          </a:pPr>
          <a:r>
            <a:rPr lang="en-US" altLang="en-US" sz="1200">
              <a:solidFill>
                <a:srgbClr val="000000"/>
              </a:solidFill>
              <a:latin typeface="+mn-lt"/>
            </a:rPr>
            <a:t>When risks have been identified, they need to be assessed in terms of their impact and likelihood.  That is the impact of the outcome of an event, expressed in terms of loss, injury, disadvantage, and the likelihood of the event happening as a qualitative description of likelihood, probability or frequency, whichever applies best.   </a:t>
          </a:r>
        </a:p>
        <a:p xmlns:a="http://schemas.openxmlformats.org/drawingml/2006/main">
          <a:pPr marL="0" indent="0" eaLnBrk="1" hangingPunct="1">
            <a:lnSpc>
              <a:spcPts val="1400"/>
            </a:lnSpc>
            <a:spcBef>
              <a:spcPts val="13"/>
            </a:spcBef>
            <a:buFontTx/>
            <a:buNone/>
            <a:defRPr/>
          </a:pPr>
          <a:endParaRPr lang="en-US" altLang="en-US" sz="1050" b="1" i="1">
            <a:solidFill>
              <a:srgbClr val="000000"/>
            </a:solidFill>
            <a:latin typeface="+mn-lt"/>
          </a:endParaRPr>
        </a:p>
        <a:p xmlns:a="http://schemas.openxmlformats.org/drawingml/2006/main">
          <a:pPr marL="0" indent="0" eaLnBrk="1" hangingPunct="1">
            <a:lnSpc>
              <a:spcPts val="1400"/>
            </a:lnSpc>
            <a:spcBef>
              <a:spcPts val="13"/>
            </a:spcBef>
            <a:buFontTx/>
            <a:buNone/>
            <a:defRPr/>
          </a:pPr>
          <a:endParaRPr lang="en-US" altLang="en-US" sz="105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p>
      </xdr:txBody>
    </xdr:sp>
    <xdr:clientData/>
  </xdr:twoCellAnchor>
  <xdr:twoCellAnchor editAs="twoCell">
    <xdr:from>
      <xdr:col>0</xdr:col>
      <xdr:colOff>443489</xdr:colOff>
      <xdr:row>23</xdr:row>
      <xdr:rowOff>32385</xdr:rowOff>
    </xdr:from>
    <xdr:to>
      <xdr:col>5</xdr:col>
      <xdr:colOff>443489</xdr:colOff>
      <xdr:row>28</xdr:row>
      <xdr:rowOff>128587</xdr:rowOff>
    </xdr:to>
    <xdr:sp macro="">
      <xdr:nvSpPr>
        <xdr:cNvPr id="3" name="Content Placeholder 1">
          <a:extLst xmlns:a="http://schemas.openxmlformats.org/drawingml/2006/main">
            <a:ext uri="{FF2B5EF4-FFF2-40B4-BE49-F238E27FC236}">
              <a16:creationId xmlns:a16="http://schemas.microsoft.com/office/drawing/2014/main" id="{1E2C3F7C-714F-4E8A-B27B-6E05C89CD27F}"/>
            </a:ext>
          </a:extLst>
        </xdr:cNvPr>
        <xdr:cNvSpPr txBox="1"/>
      </xdr:nvSpPr>
      <xdr:spPr>
        <a:xfrm>
          <a:off x="443753" y="3257924"/>
          <a:ext cx="2540021" cy="921722"/>
        </a:xfrm>
        <a:prstGeom prst="rect">
          <a:avLst/>
        </a:prstGeom>
        <a:noFill/>
        <a:ln>
          <a:noFill/>
        </a:ln>
      </xdr:spPr>
      <xdr:txBody>
        <a:bodyPr wrap="square" bIns="45720" numCol="1" compatLnSpc="1" lIns="91440" rIns="91440" tIns="45720"/>
        <a:lstStyle xmlns:a="http://schemas.openxmlformats.org/drawingml/2006/main">
          <a:defPPr>
            <a:defRPr lang="en-GB"/>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GB" b="0" i="0" sz="1200">
              <a:solidFill>
                <a:srgbClr val="000000"/>
              </a:solidFill>
              <a:latin typeface="+mn-lt"/>
            </a:rPr>
            <a:t>The likelihood and impact of an event happening is always a question of judgement, but based on relevant experience, past history, expertise and other appropriate intelligence..</a:t>
          </a:r>
          <a:endParaRPr lang="en-GB" b="0" i="0" sz="1200">
            <a:solidFill>
              <a:srgbClr val="000000"/>
            </a:solidFill>
            <a:latin typeface="+mn-lt"/>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xdr:txBody>
    </xdr:sp>
    <xdr:clientData/>
  </xdr:twoCellAnchor>
  <xdr:twoCellAnchor editAs="twoCell">
    <xdr:from>
      <xdr:col>0</xdr:col>
      <xdr:colOff>434262</xdr:colOff>
      <xdr:row>31</xdr:row>
      <xdr:rowOff>137160</xdr:rowOff>
    </xdr:from>
    <xdr:to>
      <xdr:col>7</xdr:col>
      <xdr:colOff>50750</xdr:colOff>
      <xdr:row>41</xdr:row>
      <xdr:rowOff>33337</xdr:rowOff>
    </xdr:to>
    <xdr:sp macro="">
      <xdr:nvSpPr>
        <xdr:cNvPr id="4" name="Content Placeholder 1">
          <a:extLst xmlns:a="http://schemas.openxmlformats.org/drawingml/2006/main">
            <a:ext uri="{FF2B5EF4-FFF2-40B4-BE49-F238E27FC236}">
              <a16:creationId xmlns:a16="http://schemas.microsoft.com/office/drawing/2014/main" id="{365F923B-C17A-4C20-B246-2C94647A2BBB}"/>
            </a:ext>
          </a:extLst>
        </xdr:cNvPr>
        <xdr:cNvSpPr txBox="1"/>
      </xdr:nvSpPr>
      <xdr:spPr>
        <a:xfrm>
          <a:off x="434041" y="4684059"/>
          <a:ext cx="3172811" cy="1546569"/>
        </a:xfrm>
        <a:prstGeom prst="rect">
          <a:avLst/>
        </a:prstGeom>
        <a:noFill/>
        <a:ln>
          <a:noFill/>
        </a:ln>
      </xdr:spPr>
      <xdr:txBody>
        <a:bodyPr wrap="square" bIns="45720" numCol="1" compatLnSpc="1" lIns="91440" rIns="91440" tIns="45720"/>
        <a:lstStyle xmlns:a="http://schemas.openxmlformats.org/drawingml/2006/main">
          <a:defPPr>
            <a:defRPr lang="en-GB"/>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GB" b="0" i="0" sz="1200">
              <a:solidFill>
                <a:srgbClr val="000000"/>
              </a:solidFill>
              <a:latin typeface="+mn-lt"/>
            </a:rPr>
            <a:t>You should ask ‘what if?’ questions to consider worst case scenarios. Consider controls / mitigations in place and being undertaken as these will also have an effect and should be taken into account. There may be a range of impacts as a result of a risk occurring, including to reputation and the highest rated impact should be the overall impact score given.</a:t>
          </a:r>
          <a:endParaRPr lang="en-GB" b="0" i="0" sz="1200">
            <a:solidFill>
              <a:srgbClr val="000000"/>
            </a:solidFill>
            <a:latin typeface="+mn-lt"/>
          </a:endParaRPr>
        </a:p>
        <a:p>
          <a:endParaRPr lang="en-GB" b="1" i="1" sz="1200">
            <a:solidFill>
              <a:srgbClr val="000000"/>
            </a:solidFill>
            <a:latin typeface="+mn-lt"/>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a:p>
          <a:endParaRPr lang="en-GB" b="1" i="1" sz="1200">
            <a:solidFill>
              <a:srgbClr val="000000"/>
            </a:solidFill>
          </a:endParaRPr>
        </a:p>
      </xdr:txBody>
    </xdr:sp>
    <xdr:clientData/>
  </xdr:twoCellAnchor>
  <xdr:twoCellAnchor editAs="oneCell">
    <xdr:from>
      <xdr:col>19</xdr:col>
      <xdr:colOff>6344</xdr:colOff>
      <xdr:row>25</xdr:row>
      <xdr:rowOff>47625</xdr:rowOff>
    </xdr:from>
    <xdr:to>
      <xdr:col>27</xdr:col>
      <xdr:colOff>111882</xdr:colOff>
      <xdr:row>47</xdr:row>
      <xdr:rowOff>114300</xdr:rowOff>
    </xdr:to>
    <xdr:pic macro="">
      <xdr:nvPicPr>
        <xdr:cNvPr id="5" name="Picture 4" descr="Risk matrix for HCC">
          <a:extLst xmlns:a="http://schemas.openxmlformats.org/drawingml/2006/main">
            <a:ext uri="{FF2B5EF4-FFF2-40B4-BE49-F238E27FC236}">
              <a16:creationId xmlns:a16="http://schemas.microsoft.com/office/drawing/2014/main" id="{3FF09F49-7CAB-48EC-9F92-AAD2A0106864}"/>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9658350" y="3603625"/>
          <a:ext cx="4169489" cy="4169489"/>
        </a:xfrm>
        <a:prstGeom xmlns:a="http://schemas.openxmlformats.org/drawingml/2006/main" prst="rect">
          <a:avLst/>
        </a:prstGeom>
        <a:noFill/>
        <a:effectLst xmlns:a="http://schemas.openxmlformats.org/drawingml/2006/main"/>
      </xdr:spPr>
    </xdr:pic>
    <xdr:clientData/>
  </xdr:twoCellAnchor>
  <xdr:twoCellAnchor editAs="oneCell">
    <xdr:from>
      <xdr:col>18</xdr:col>
      <xdr:colOff>381781</xdr:colOff>
      <xdr:row>3</xdr:row>
      <xdr:rowOff>221932</xdr:rowOff>
    </xdr:from>
    <xdr:to>
      <xdr:col>27</xdr:col>
      <xdr:colOff>141870</xdr:colOff>
      <xdr:row>19</xdr:row>
      <xdr:rowOff>68580</xdr:rowOff>
    </xdr:to>
    <xdr:pic macro="">
      <xdr:nvPicPr>
        <xdr:cNvPr id="6" name="Picture 5" descr="Table with outline of management action required for the risk categories of severe, significant, material and manageable">
          <a:extLst xmlns:a="http://schemas.openxmlformats.org/drawingml/2006/main">
            <a:ext uri="{FF2B5EF4-FFF2-40B4-BE49-F238E27FC236}">
              <a16:creationId xmlns:a16="http://schemas.microsoft.com/office/drawing/2014/main" id="{7C899DD0-3E42-4C51-88E1-E585F671DADD}"/>
            </a:ext>
            <a:ext uri="{C183D7F6-B498-43B3-948B-1728B52AA6E4}">
              <adec:decorative xmlns:adec="http://schemas.microsoft.com/office/drawing/2017/decorative" val="0"/>
            </a:ext>
          </a:extLst>
        </xdr:cNvPr>
        <xdr:cNvPicPr>
          <a:picLocks noChangeAspect="1"/>
        </xdr:cNvPicPr>
      </xdr:nvPicPr>
      <xdr:blipFill>
        <a:blip xmlns:d5p1="http://schemas.openxmlformats.org/officeDocument/2006/relationships" d5p1:embed="rId2">
          <a:extLst/>
        </a:blip>
        <a:srcRect/>
        <a:stretch>
          <a:fillRect/>
        </a:stretch>
      </xdr:blipFill>
      <xdr:spPr>
        <a:xfrm>
          <a:off x="9525934" y="894229"/>
          <a:ext cx="4331706" cy="4331706"/>
        </a:xfrm>
        <a:prstGeom xmlns:a="http://schemas.openxmlformats.org/drawingml/2006/main" prst="rect">
          <a:avLst/>
        </a:prstGeom>
        <a:noFill/>
      </xdr:spPr>
    </xdr:pic>
    <xdr:clientData/>
  </xdr:twoCellAnchor>
  <xdr:twoCellAnchor>
    <xdr:from>
      <xdr:col>20</xdr:col>
      <xdr:colOff>49597</xdr:colOff>
      <xdr:row>1</xdr:row>
      <xdr:rowOff>74295</xdr:rowOff>
    </xdr:from>
    <xdr:to>
      <xdr:col>27</xdr:col>
      <xdr:colOff>416384</xdr:colOff>
      <xdr:row>4</xdr:row>
      <xdr:rowOff>67627</xdr:rowOff>
    </xdr:to>
    <xdr:sp macro="" textlink="">
      <xdr:nvSpPr>
        <xdr:cNvPr id="7" name="Content Placeholder 1"/>
        <xdr:cNvSpPr/>
      </xdr:nvSpPr>
      <xdr:spPr>
        <a:xfrm>
          <a:off x="10209866" y="239058"/>
          <a:ext cx="3922713" cy="754530"/>
        </a:xfrm>
        <a:prstGeom prst="rect">
          <a:avLst xmlns:a="http://schemas.openxmlformats.org/drawingml/2006/main"/>
        </a:prstGeom>
        <a:noFill/>
        <a:ln xmlns:a="http://schemas.openxmlformats.org/drawingml/2006/main">
          <a:noFill/>
        </a:ln>
        <a:effectLst xmlns:a="http://schemas.openxmlformats.org/drawingml/2006/main"/>
      </xdr:spPr>
      <xdr:txBody xmlns:xdr="http://schemas.openxmlformats.org/drawingml/2006/spreadsheetDrawing">
        <a:bodyPr xmlns:a="http://schemas.openxmlformats.org/drawingml/2006/main" vert="horz" wrap="square" lIns="91440" tIns="45720" rIns="91440" bIns="45720" numCol="1" anchor="t" anchorCtr="0" compatLnSpc="1">
          <a:prstTxWarp prst="textNoShape">
            <a:avLst/>
          </a:prstTxWarp>
        </a:bodyPr>
        <a:lstStyle xmlns:a="http://schemas.openxmlformats.org/drawingml/2006/main">
          <a:lvl1pPr marL="0" indent="0" algn="l" rtl="0" eaLnBrk="0" fontAlgn="base" hangingPunct="0">
            <a:lnSpc>
              <a:spcPct val="95000"/>
            </a:lnSpc>
            <a:spcBef>
              <a:spcPct val="30000"/>
            </a:spcBef>
            <a:spcAft>
              <a:spcPct val="0"/>
            </a:spcAft>
            <a:buSzPct val="125000"/>
            <a:buNone/>
            <a:defRPr sz="2800">
              <a:solidFill>
                <a:srgbClr val="000000"/>
              </a:solidFill>
              <a:latin typeface="+mn-lt"/>
              <a:ea typeface="+mn-ea"/>
              <a:cs typeface="+mn-cs"/>
            </a:defRPr>
          </a:lvl1pPr>
          <a:lvl2pPr marL="819150" indent="-280988" algn="l" rtl="0" eaLnBrk="0" fontAlgn="base" hangingPunct="0">
            <a:lnSpc>
              <a:spcPct val="95000"/>
            </a:lnSpc>
            <a:spcBef>
              <a:spcPct val="30000"/>
            </a:spcBef>
            <a:spcAft>
              <a:spcPct val="0"/>
            </a:spcAft>
            <a:buFont typeface="Arial" charset="0"/>
            <a:buChar char="–"/>
            <a:defRPr sz="2400">
              <a:solidFill>
                <a:srgbClr val="000000"/>
              </a:solidFill>
              <a:latin typeface="+mn-lt"/>
              <a:cs typeface="+mn-cs"/>
            </a:defRPr>
          </a:lvl2pPr>
          <a:lvl3pPr marL="1227138" indent="-228600" algn="l" rtl="0" eaLnBrk="0" fontAlgn="base" hangingPunct="0">
            <a:lnSpc>
              <a:spcPct val="95000"/>
            </a:lnSpc>
            <a:spcBef>
              <a:spcPct val="30000"/>
            </a:spcBef>
            <a:spcAft>
              <a:spcPct val="0"/>
            </a:spcAft>
            <a:buSzPct val="125000"/>
            <a:buChar char="•"/>
            <a:defRPr sz="2000">
              <a:solidFill>
                <a:srgbClr val="000000"/>
              </a:solidFill>
              <a:latin typeface="+mn-lt"/>
              <a:cs typeface="+mn-cs"/>
            </a:defRPr>
          </a:lvl3pPr>
          <a:lvl4pPr marL="1635125" indent="-228600" algn="l" rtl="0" eaLnBrk="0" fontAlgn="base" hangingPunct="0">
            <a:lnSpc>
              <a:spcPct val="95000"/>
            </a:lnSpc>
            <a:spcBef>
              <a:spcPct val="30000"/>
            </a:spcBef>
            <a:spcAft>
              <a:spcPct val="0"/>
            </a:spcAft>
            <a:buChar char="–"/>
            <a:defRPr sz="1800">
              <a:solidFill>
                <a:srgbClr val="000000"/>
              </a:solidFill>
              <a:latin typeface="+mn-lt"/>
              <a:cs typeface="+mn-cs"/>
            </a:defRPr>
          </a:lvl4pPr>
          <a:lvl5pPr marL="2057400" indent="-228600" algn="l" rtl="0" eaLnBrk="0" fontAlgn="base" hangingPunct="0">
            <a:lnSpc>
              <a:spcPct val="95000"/>
            </a:lnSpc>
            <a:spcBef>
              <a:spcPct val="30000"/>
            </a:spcBef>
            <a:spcAft>
              <a:spcPct val="0"/>
            </a:spcAft>
            <a:buSzPct val="125000"/>
            <a:buChar char="•"/>
            <a:defRPr sz="1800">
              <a:solidFill>
                <a:srgbClr val="000000"/>
              </a:solidFill>
              <a:latin typeface="+mn-lt"/>
              <a:cs typeface="+mn-cs"/>
            </a:defRPr>
          </a:lvl5pPr>
          <a:lvl6pPr marL="2514600" indent="-228600" algn="l" rtl="0" eaLnBrk="1" fontAlgn="base" hangingPunct="1">
            <a:lnSpc>
              <a:spcPct val="95000"/>
            </a:lnSpc>
            <a:spcBef>
              <a:spcPct val="30000"/>
            </a:spcBef>
            <a:spcAft>
              <a:spcPct val="0"/>
            </a:spcAft>
            <a:buSzPct val="125000"/>
            <a:buChar char="•"/>
            <a:defRPr sz="1800">
              <a:solidFill>
                <a:schemeClr val="tx1"/>
              </a:solidFill>
              <a:latin typeface="+mn-lt"/>
              <a:cs typeface="+mn-cs"/>
            </a:defRPr>
          </a:lvl6pPr>
          <a:lvl7pPr marL="2971800" indent="-228600" algn="l" rtl="0" eaLnBrk="1" fontAlgn="base" hangingPunct="1">
            <a:lnSpc>
              <a:spcPct val="95000"/>
            </a:lnSpc>
            <a:spcBef>
              <a:spcPct val="30000"/>
            </a:spcBef>
            <a:spcAft>
              <a:spcPct val="0"/>
            </a:spcAft>
            <a:buSzPct val="125000"/>
            <a:buChar char="•"/>
            <a:defRPr sz="1800">
              <a:solidFill>
                <a:schemeClr val="tx1"/>
              </a:solidFill>
              <a:latin typeface="+mn-lt"/>
              <a:cs typeface="+mn-cs"/>
            </a:defRPr>
          </a:lvl7pPr>
          <a:lvl8pPr marL="3429000" indent="-228600" algn="l" rtl="0" eaLnBrk="1" fontAlgn="base" hangingPunct="1">
            <a:lnSpc>
              <a:spcPct val="95000"/>
            </a:lnSpc>
            <a:spcBef>
              <a:spcPct val="30000"/>
            </a:spcBef>
            <a:spcAft>
              <a:spcPct val="0"/>
            </a:spcAft>
            <a:buSzPct val="125000"/>
            <a:buChar char="•"/>
            <a:defRPr sz="1800">
              <a:solidFill>
                <a:schemeClr val="tx1"/>
              </a:solidFill>
              <a:latin typeface="+mn-lt"/>
              <a:cs typeface="+mn-cs"/>
            </a:defRPr>
          </a:lvl8pPr>
          <a:lvl9pPr marL="3886200" indent="-228600" algn="l" rtl="0" eaLnBrk="1" fontAlgn="base" hangingPunct="1">
            <a:lnSpc>
              <a:spcPct val="95000"/>
            </a:lnSpc>
            <a:spcBef>
              <a:spcPct val="30000"/>
            </a:spcBef>
            <a:spcAft>
              <a:spcPct val="0"/>
            </a:spcAft>
            <a:buSzPct val="125000"/>
            <a:buChar char="•"/>
            <a:defRPr sz="1800">
              <a:solidFill>
                <a:schemeClr val="tx1"/>
              </a:solidFill>
              <a:latin typeface="+mn-lt"/>
              <a:cs typeface="+mn-cs"/>
            </a:defRPr>
          </a:lvl9pPr>
        </a:lstStyle>
        <a:p xmlns:a="http://schemas.openxmlformats.org/drawingml/2006/main">
          <a:pPr eaLnBrk="1" hangingPunct="1">
            <a:lnSpc>
              <a:spcPts val="1400"/>
            </a:lnSpc>
            <a:spcBef>
              <a:spcPts val="13"/>
            </a:spcBef>
            <a:defRPr/>
          </a:pPr>
          <a:r>
            <a:rPr lang="en-US" altLang="en-US" sz="1600" b="1">
              <a:solidFill>
                <a:srgbClr val="90980C"/>
              </a:solidFill>
            </a:rPr>
            <a:t>Risk Classifications</a:t>
          </a:r>
        </a:p>
        <a:p xmlns:a="http://schemas.openxmlformats.org/drawingml/2006/main">
          <a:pPr eaLnBrk="1" hangingPunct="1">
            <a:lnSpc>
              <a:spcPts val="1400"/>
            </a:lnSpc>
            <a:spcBef>
              <a:spcPts val="13"/>
            </a:spcBef>
            <a:defRPr/>
          </a:pPr>
          <a:r>
            <a:rPr lang="en-US" altLang="en-US" sz="1400">
              <a:solidFill>
                <a:srgbClr val="90980C"/>
              </a:solidFill>
            </a:rPr>
            <a:t>Red (severe) 	Amber (significant)</a:t>
          </a:r>
        </a:p>
        <a:p xmlns:a="http://schemas.openxmlformats.org/drawingml/2006/main">
          <a:pPr eaLnBrk="1" hangingPunct="1">
            <a:lnSpc>
              <a:spcPts val="1400"/>
            </a:lnSpc>
            <a:spcBef>
              <a:spcPts val="13"/>
            </a:spcBef>
            <a:defRPr/>
          </a:pPr>
          <a:r>
            <a:rPr lang="en-US" altLang="en-US" sz="1400">
              <a:solidFill>
                <a:srgbClr val="90980C"/>
              </a:solidFill>
            </a:rPr>
            <a:t>Yellow (material)	Green (manageable)</a:t>
          </a:r>
        </a:p>
        <a:p xmlns:a="http://schemas.openxmlformats.org/drawingml/2006/main">
          <a:pPr marL="0" indent="0" eaLnBrk="1" hangingPunct="1">
            <a:lnSpc>
              <a:spcPts val="1400"/>
            </a:lnSpc>
            <a:spcBef>
              <a:spcPts val="13"/>
            </a:spcBef>
            <a:buFontTx/>
            <a:buNone/>
            <a:defRPr/>
          </a:pPr>
          <a:r>
            <a:rPr lang="en-US" altLang="en-US" sz="1200">
              <a:solidFill>
                <a:srgbClr val="000000"/>
              </a:solidFill>
            </a:rPr>
            <a:t>   </a:t>
          </a: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solidFill>
              <a:srgbClr val="000000"/>
            </a:solidFill>
          </a:endParaRPr>
        </a:p>
        <a:p xmlns:a="http://schemas.openxmlformats.org/drawingml/2006/main">
          <a:pPr marL="0" indent="0" eaLnBrk="1" hangingPunct="1">
            <a:lnSpc>
              <a:spcPts val="1400"/>
            </a:lnSpc>
            <a:spcBef>
              <a:spcPts val="13"/>
            </a:spcBef>
            <a:buFontTx/>
            <a:buNone/>
            <a:defRPr/>
          </a:pPr>
          <a:endParaRPr lang="en-US" altLang="en-US" sz="1200" b="1" i="1"/>
        </a:p>
      </xdr:txBody>
    </xdr:sp>
    <xdr:clientData/>
  </xdr:twoCellAnchor>
  <xdr:twoCellAnchor>
    <xdr:from>
      <xdr:col>7</xdr:col>
      <xdr:colOff>384088</xdr:colOff>
      <xdr:row>8</xdr:row>
      <xdr:rowOff>52387</xdr:rowOff>
    </xdr:from>
    <xdr:to>
      <xdr:col>18</xdr:col>
      <xdr:colOff>23645</xdr:colOff>
      <xdr:row>28</xdr:row>
      <xdr:rowOff>94297</xdr:rowOff>
    </xdr:to>
    <xdr:grpSp>
      <xdr:nvGrpSpPr>
        <xdr:cNvPr id="8" name="Group 7" descr="Table of criteria for assessing impacts"/>
        <xdr:cNvGrpSpPr/>
      </xdr:nvGrpSpPr>
      <xdr:grpSpPr>
        <a:xfrm>
          <a:off x="4514850" y="1924050"/>
          <a:ext cx="6134100" cy="3276600"/>
          <a:chOff x="3940082" y="1964764"/>
          <a:chExt cx="5227657" cy="3328911"/>
        </a:xfrm>
        <a:noFill/>
      </xdr:grpSpPr>
      <xdr:sp macro="">
        <xdr:nvSpPr>
          <xdr:cNvPr id="9" name="TextBox 8">
            <a:extLst xmlns:a="http://schemas.openxmlformats.org/drawingml/2006/main">
              <a:ext uri="{FF2B5EF4-FFF2-40B4-BE49-F238E27FC236}">
                <a16:creationId xmlns:a16="http://schemas.microsoft.com/office/drawing/2014/main" id="{CF5B96E8-5749-4956-B15F-1AB3E6543E43}"/>
              </a:ext>
            </a:extLst>
          </xdr:cNvPr>
          <xdr:cNvSpPr txBox="1"/>
        </xdr:nvSpPr>
        <xdr:spPr>
          <a:xfrm>
            <a:off x="3940082" y="1964764"/>
            <a:ext cx="1800526" cy="327550"/>
          </a:xfrm>
          <a:prstGeom prst="rect">
            <a:avLst/>
          </a:prstGeom>
          <a:noFill/>
          <a:ln>
            <a:noFill/>
          </a:ln>
        </xdr:spPr>
        <xdr:txBody>
          <a:bodyPr wrap="square" bIns="47891" rtlCol="0" lIns="95782" rIns="95782" tIns="47891">
            <a:spAutoFit/>
          </a:bodyPr>
          <a:lstStyle xmlns:a="http://schemas.openxmlformats.org/drawingml/2006/main">
            <a:defPPr>
              <a:defRPr lang="en-GB"/>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n-GB" b="0" i="0" sz="1500">
                <a:solidFill>
                  <a:srgbClr val="96A800"/>
                </a:solidFill>
                <a:latin typeface="Arial"/>
              </a:rPr>
              <a:t>Assessing Impacts</a:t>
            </a:r>
            <a:endParaRPr lang="en-GB" b="0" i="0" sz="1500">
              <a:solidFill>
                <a:srgbClr val="96A800"/>
              </a:solidFill>
              <a:latin typeface="Arial"/>
            </a:endParaRPr>
          </a:p>
        </xdr:txBody>
      </xdr:sp>
      <xdr:pic macro="">
        <xdr:nvPicPr>
          <xdr:cNvPr id="10" name="Picture 9">
            <a:extLst xmlns:a="http://schemas.openxmlformats.org/drawingml/2006/main">
              <a:ext uri="{FF2B5EF4-FFF2-40B4-BE49-F238E27FC236}">
                <a16:creationId xmlns:a16="http://schemas.microsoft.com/office/drawing/2014/main" id="{B1D53A5E-0828-4C3C-AD61-BE513410A87B}"/>
              </a:ext>
              <a:ext uri="{C183D7F6-B498-43B3-948B-1728B52AA6E4}">
                <adec:decorative xmlns:adec="http://schemas.microsoft.com/office/drawing/2017/decorative" val="1"/>
              </a:ext>
            </a:extLst>
          </xdr:cNvPr>
          <xdr:cNvPicPr>
            <a:picLocks noChangeAspect="1"/>
          </xdr:cNvPicPr>
        </xdr:nvPicPr>
        <xdr:blipFill>
          <a:blip xmlns:d6p1="http://schemas.openxmlformats.org/officeDocument/2006/relationships" d6p1:embed="rId3">
            <a:extLst>
              <a:ext uri="{28A0092B-C50C-407E-A947-70E740481C1C}">
                <a14:useLocalDpi xmlns:a14="http://schemas.microsoft.com/office/drawing/2010/main" val="0"/>
              </a:ext>
            </a:extLst>
          </a:blip>
          <a:srcRect xmlns:a="http://schemas.openxmlformats.org/drawingml/2006/main"/>
          <a:stretch>
            <a:fillRect/>
          </a:stretch>
        </xdr:blipFill>
        <xdr:spPr>
          <a:xfrm>
            <a:off x="4048899" y="2304480"/>
            <a:ext cx="5118840" cy="2989196"/>
          </a:xfrm>
          <a:prstGeom xmlns:a="http://schemas.openxmlformats.org/drawingml/2006/main" prst="rect">
            <a:avLst/>
          </a:prstGeom>
          <a:noFill/>
          <a:effectLst xmlns:a="http://schemas.openxmlformats.org/drawingml/2006/main"/>
        </xdr:spPr>
      </xdr:pic>
    </xdr:grpSp>
    <xdr:clientData/>
  </xdr:twoCellAnchor>
  <xdr:twoCellAnchor>
    <xdr:from>
      <xdr:col>7</xdr:col>
      <xdr:colOff>418114</xdr:colOff>
      <xdr:row>30</xdr:row>
      <xdr:rowOff>131445</xdr:rowOff>
    </xdr:from>
    <xdr:to>
      <xdr:col>18</xdr:col>
      <xdr:colOff>6344</xdr:colOff>
      <xdr:row>42</xdr:row>
      <xdr:rowOff>9525</xdr:rowOff>
    </xdr:to>
    <xdr:grpSp>
      <xdr:nvGrpSpPr>
        <xdr:cNvPr id="11" name="Group 10" descr="Table of criteria for assessing Likelihood"/>
        <xdr:cNvGrpSpPr/>
      </xdr:nvGrpSpPr>
      <xdr:grpSpPr>
        <a:xfrm>
          <a:off x="4552950" y="5562600"/>
          <a:ext cx="6086475" cy="1819275"/>
          <a:chOff x="3974354" y="5659762"/>
          <a:chExt cx="5176017" cy="1849947"/>
        </a:xfrm>
        <a:noFill/>
      </xdr:grpSpPr>
      <xdr:sp macro="">
        <xdr:nvSpPr>
          <xdr:cNvPr id="12" name="TextBox 16">
            <a:extLst xmlns:a="http://schemas.openxmlformats.org/drawingml/2006/main">
              <a:ext uri="{FF2B5EF4-FFF2-40B4-BE49-F238E27FC236}">
                <a16:creationId xmlns:a16="http://schemas.microsoft.com/office/drawing/2014/main" id="{D7C0DD79-5AD3-49B5-86FF-FE1BE00B23FF}"/>
              </a:ext>
            </a:extLst>
          </xdr:cNvPr>
          <xdr:cNvSpPr txBox="1"/>
        </xdr:nvSpPr>
        <xdr:spPr>
          <a:xfrm>
            <a:off x="3974354" y="5659762"/>
            <a:ext cx="2418269" cy="327550"/>
          </a:xfrm>
          <a:prstGeom prst="rect">
            <a:avLst/>
          </a:prstGeom>
          <a:noFill/>
          <a:ln>
            <a:noFill/>
          </a:ln>
        </xdr:spPr>
        <xdr:txBody>
          <a:bodyPr wrap="square" bIns="47891" rtlCol="0" lIns="95782" rIns="95782" tIns="47891">
            <a:spAutoFit/>
          </a:bodyPr>
          <a:lstStyle xmlns:a="http://schemas.openxmlformats.org/drawingml/2006/main">
            <a:defPPr>
              <a:defRPr lang="en-GB"/>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GB" b="0" i="0" sz="1500">
                <a:solidFill>
                  <a:srgbClr val="96A800"/>
                </a:solidFill>
                <a:latin typeface="Arial"/>
              </a:rPr>
              <a:t>Assessing Likelihood</a:t>
            </a:r>
            <a:endParaRPr lang="en-GB" b="0" i="0" sz="1500">
              <a:solidFill>
                <a:srgbClr val="96A800"/>
              </a:solidFill>
              <a:latin typeface="Arial"/>
            </a:endParaRPr>
          </a:p>
        </xdr:txBody>
      </xdr:sp>
      <xdr:pic macro="">
        <xdr:nvPicPr>
          <xdr:cNvPr id="13" name="Picture 12">
            <a:extLst xmlns:a="http://schemas.openxmlformats.org/drawingml/2006/main">
              <a:ext uri="{FF2B5EF4-FFF2-40B4-BE49-F238E27FC236}">
                <a16:creationId xmlns:a16="http://schemas.microsoft.com/office/drawing/2014/main" id="{FEF72C8C-143B-4F9E-A7CC-8E6DAD58E727}"/>
              </a:ext>
              <a:ext uri="{C183D7F6-B498-43B3-948B-1728B52AA6E4}">
                <adec:decorative xmlns:adec="http://schemas.microsoft.com/office/drawing/2017/decorative" val="1"/>
              </a:ext>
            </a:extLst>
          </xdr:cNvPr>
          <xdr:cNvPicPr>
            <a:picLocks noChangeAspect="1"/>
          </xdr:cNvPicPr>
        </xdr:nvPicPr>
        <xdr:blipFill>
          <a:blip xmlns:d6p1="http://schemas.openxmlformats.org/officeDocument/2006/relationships" d6p1:embed="rId4">
            <a:extLst>
              <a:ext uri="{28A0092B-C50C-407E-A947-70E740481C1C}">
                <a14:useLocalDpi xmlns:a14="http://schemas.microsoft.com/office/drawing/2010/main" val="0"/>
              </a:ext>
            </a:extLst>
          </a:blip>
          <a:srcRect xmlns:a="http://schemas.openxmlformats.org/drawingml/2006/main"/>
          <a:stretch>
            <a:fillRect/>
          </a:stretch>
        </xdr:blipFill>
        <xdr:spPr>
          <a:xfrm>
            <a:off x="4037229" y="5987312"/>
            <a:ext cx="5113142" cy="1522396"/>
          </a:xfrm>
          <a:prstGeom xmlns:a="http://schemas.openxmlformats.org/drawingml/2006/main" prst="rect">
            <a:avLst/>
          </a:prstGeom>
          <a:noFill/>
          <a:effectLst xmlns:a="http://schemas.openxmlformats.org/drawingml/2006/main"/>
        </xdr:spPr>
      </xdr:pic>
    </xdr:grpSp>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ERTFORD/ACS/CHEXECS/CXSSHARE/1%20PI%20-%20SHARED%20DRIVE/Risk%20management/Guidance/In%20development/Template%20Risk%20Register%20for%20Teams%20and%20Services%20-%20June%202021%20Draft.xlsx"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Instructions"/>
      <sheetName val="Business UnitTeam Risk Register"/>
      <sheetName val="Project Risk Register"/>
      <sheetName val="Matrix and criteria"/>
      <sheetName val="Admin dropdowns"/>
      <sheetName val="Dropdowns"/>
    </sheetNames>
    <sheetDataSet>
      <sheetData sheetId="0" refreshError="1"/>
      <sheetData sheetId="1" refreshError="1"/>
      <sheetData sheetId="2" refreshError="1"/>
      <sheetData sheetId="3" refreshError="1"/>
      <sheetData sheetId="4">
        <row r="2">
          <cell r="A2" t="str">
            <v>1 Rare</v>
          </cell>
          <cell r="B2" t="str">
            <v>1 Negligible</v>
          </cell>
          <cell r="C2">
            <v>0</v>
          </cell>
          <cell r="D2" t="str">
            <v>Manageable</v>
          </cell>
          <cell r="K2" t="str">
            <v>Reduce</v>
          </cell>
        </row>
        <row r="3">
          <cell r="A3" t="str">
            <v>2 Unlikely</v>
          </cell>
          <cell r="B3" t="str">
            <v>2 Low</v>
          </cell>
          <cell r="C3">
            <v>5</v>
          </cell>
          <cell r="D3" t="str">
            <v>Material</v>
          </cell>
          <cell r="K3" t="str">
            <v>Accept / tolerate</v>
          </cell>
        </row>
        <row r="4">
          <cell r="A4" t="str">
            <v>3 Possible</v>
          </cell>
          <cell r="B4" t="str">
            <v>4 Medium</v>
          </cell>
          <cell r="C4">
            <v>11</v>
          </cell>
          <cell r="D4" t="str">
            <v>Significant</v>
          </cell>
          <cell r="K4" t="str">
            <v>Avoid</v>
          </cell>
        </row>
        <row r="5">
          <cell r="A5" t="str">
            <v>4 Likely</v>
          </cell>
          <cell r="B5" t="str">
            <v>8 High</v>
          </cell>
          <cell r="C5">
            <v>25</v>
          </cell>
          <cell r="D5" t="str">
            <v>Severe</v>
          </cell>
          <cell r="K5" t="str">
            <v>Transfer</v>
          </cell>
        </row>
        <row r="6">
          <cell r="A6" t="str">
            <v>5 Almost certain</v>
          </cell>
          <cell r="B6" t="str">
            <v>16 Very high</v>
          </cell>
          <cell r="C6">
            <v>81</v>
          </cell>
          <cell r="D6" t="str">
            <v>Impossible</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3" Type="http://schemas.openxmlformats.org/officeDocument/2006/relationships/comments" Target="/xl/comments1.xml" /><Relationship Id="rId2" Type="http://schemas.openxmlformats.org/officeDocument/2006/relationships/vmlDrawing" Target="/xl/drawings/vmlDrawing1.vml" /><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2" Type="http://schemas.openxmlformats.org/officeDocument/2006/relationships/drawing" Target="/xl/drawings/drawing2.xml" /><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3" Type="http://schemas.openxmlformats.org/officeDocument/2006/relationships/comments" Target="/xl/comments2.xml" /><Relationship Id="rId2" Type="http://schemas.openxmlformats.org/officeDocument/2006/relationships/vmlDrawing" Target="/xl/drawings/vmlDrawing2.vml" /><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
    <pageSetUpPr fitToPage="1"/>
  </sheetPr>
  <dimension ref="A1:C48"/>
  <sheetViews>
    <sheetView zoomScale="75" view="normal" workbookViewId="0">
      <selection pane="topLeft" activeCell="A2" sqref="A2:C2"/>
    </sheetView>
  </sheetViews>
  <sheetFormatPr defaultRowHeight="13"/>
  <cols>
    <col min="1" max="1" width="18.140625" customWidth="1"/>
    <col min="2" max="2" width="52.7109375" customWidth="1"/>
    <col min="3" max="3" width="204.7109375" customWidth="1"/>
  </cols>
  <sheetData>
    <row r="1" spans="1:3" ht="15.5">
      <c r="A1" s="177" t="s">
        <v>0</v>
      </c>
      <c r="B1" s="177"/>
      <c r="C1" s="177"/>
    </row>
    <row r="2" spans="1:3" ht="25.5" customHeight="1">
      <c r="A2" s="177" t="s">
        <v>66</v>
      </c>
      <c r="B2" s="177"/>
      <c r="C2" s="177"/>
    </row>
    <row r="3" spans="1:3" ht="36.5" customHeight="1">
      <c r="A3" s="176" t="s">
        <v>224</v>
      </c>
      <c r="B3" s="176"/>
      <c r="C3" s="176"/>
    </row>
    <row r="4" spans="1:3" ht="2" customHeight="1">
      <c r="A4" s="176"/>
      <c r="B4" s="176"/>
      <c r="C4" s="176"/>
    </row>
    <row r="5" spans="1:3" ht="13.5" customHeight="1">
      <c r="A5" s="176" t="s">
        <v>1</v>
      </c>
      <c r="B5" s="176"/>
      <c r="C5" s="176"/>
    </row>
    <row r="6" spans="1:3" ht="12" customHeight="1">
      <c r="A6" s="117"/>
      <c r="B6" s="117"/>
      <c r="C6" s="118"/>
    </row>
    <row r="7" spans="1:3" ht="50" customHeight="1">
      <c r="A7" s="176" t="s">
        <v>122</v>
      </c>
      <c r="B7" s="176"/>
      <c r="C7" s="176"/>
    </row>
    <row r="8" spans="1:3" ht="25" customHeight="1">
      <c r="A8" s="176" t="s">
        <v>123</v>
      </c>
      <c r="B8" s="176"/>
      <c r="C8" s="176"/>
    </row>
    <row r="9" spans="1:3" ht="22.5" customHeight="1" thickBot="1">
      <c r="A9" s="176" t="s">
        <v>139</v>
      </c>
      <c r="B9" s="176"/>
      <c r="C9" s="176"/>
    </row>
    <row r="10" spans="1:3" ht="15.5">
      <c r="A10" s="178" t="s">
        <v>124</v>
      </c>
      <c r="B10" s="136"/>
      <c r="C10" s="136"/>
    </row>
    <row r="11" spans="1:3" ht="15.5">
      <c r="A11" s="179"/>
      <c r="B11" s="137" t="s">
        <v>125</v>
      </c>
      <c r="C11" s="138" t="s">
        <v>2</v>
      </c>
    </row>
    <row r="12" spans="1:3" ht="16" thickBot="1">
      <c r="A12" s="180"/>
      <c r="B12" s="139"/>
      <c r="C12" s="140"/>
    </row>
    <row r="13" spans="1:3" ht="39" customHeight="1" thickBot="1">
      <c r="A13" s="141" t="s">
        <v>132</v>
      </c>
      <c r="B13" s="125" t="s">
        <v>130</v>
      </c>
      <c r="C13" s="119" t="s">
        <v>134</v>
      </c>
    </row>
    <row r="14" spans="1:3" ht="31.5" customHeight="1" hidden="1" thickBot="1">
      <c r="A14" s="141" t="s">
        <v>133</v>
      </c>
      <c r="B14" s="125" t="s">
        <v>160</v>
      </c>
      <c r="C14" s="120" t="s">
        <v>126</v>
      </c>
    </row>
    <row r="15" spans="1:3" ht="47" hidden="1" thickBot="1">
      <c r="A15" s="141" t="s">
        <v>161</v>
      </c>
      <c r="B15" s="125" t="s">
        <v>144</v>
      </c>
      <c r="C15" s="120" t="s">
        <v>137</v>
      </c>
    </row>
    <row r="16" spans="1:3" ht="71.5" customHeight="1" hidden="1" thickBot="1">
      <c r="A16" s="141" t="s">
        <v>162</v>
      </c>
      <c r="B16" s="125" t="s">
        <v>145</v>
      </c>
      <c r="C16" s="121" t="s">
        <v>138</v>
      </c>
    </row>
    <row r="17" spans="1:3" ht="70" thickBot="1">
      <c r="A17" s="141" t="s">
        <v>192</v>
      </c>
      <c r="B17" s="101" t="s">
        <v>200</v>
      </c>
      <c r="C17" s="121" t="s">
        <v>202</v>
      </c>
    </row>
    <row r="18" spans="1:3" ht="47" hidden="1" thickBot="1">
      <c r="A18" s="141" t="s">
        <v>163</v>
      </c>
      <c r="B18" s="125" t="s">
        <v>146</v>
      </c>
      <c r="C18" s="124" t="s">
        <v>147</v>
      </c>
    </row>
    <row r="19" spans="1:3" ht="217.5" thickBot="1">
      <c r="A19" s="141" t="s">
        <v>140</v>
      </c>
      <c r="B19" s="126" t="s">
        <v>7</v>
      </c>
      <c r="C19" s="124" t="s">
        <v>203</v>
      </c>
    </row>
    <row r="20" spans="1:3" ht="67.5" customHeight="1" hidden="1" thickBot="1">
      <c r="A20" s="141" t="s">
        <v>171</v>
      </c>
      <c r="B20" s="111" t="s">
        <v>127</v>
      </c>
      <c r="C20" s="121" t="s">
        <v>148</v>
      </c>
    </row>
    <row r="21" spans="1:3" ht="38" customHeight="1" hidden="1" thickBot="1">
      <c r="A21" s="141" t="s">
        <v>141</v>
      </c>
      <c r="B21" s="101" t="s">
        <v>8</v>
      </c>
      <c r="C21" s="124" t="s">
        <v>168</v>
      </c>
    </row>
    <row r="22" spans="1:3" ht="39.5" customHeight="1" hidden="1" thickBot="1">
      <c r="A22" s="141" t="s">
        <v>142</v>
      </c>
      <c r="B22" s="103" t="s">
        <v>9</v>
      </c>
      <c r="C22" s="121" t="s">
        <v>167</v>
      </c>
    </row>
    <row r="23" spans="1:3" ht="25" customHeight="1" hidden="1" thickBot="1">
      <c r="A23" s="144" t="s">
        <v>143</v>
      </c>
      <c r="B23" s="130" t="s">
        <v>10</v>
      </c>
      <c r="C23" s="121" t="s">
        <v>149</v>
      </c>
    </row>
    <row r="24" spans="1:3" ht="25" customHeight="1" hidden="1" thickBot="1">
      <c r="A24" s="144" t="s">
        <v>175</v>
      </c>
      <c r="B24" s="130" t="s">
        <v>11</v>
      </c>
      <c r="C24" s="121" t="s">
        <v>151</v>
      </c>
    </row>
    <row r="25" spans="1:3" ht="62.5" thickBot="1">
      <c r="A25" s="144" t="s">
        <v>176</v>
      </c>
      <c r="B25" s="129" t="s">
        <v>207</v>
      </c>
      <c r="C25" s="121" t="s">
        <v>152</v>
      </c>
    </row>
    <row r="26" spans="1:3" ht="31" customHeight="1" thickBot="1">
      <c r="A26" s="141" t="s">
        <v>177</v>
      </c>
      <c r="B26" s="103" t="s">
        <v>12</v>
      </c>
      <c r="C26" s="124" t="s">
        <v>168</v>
      </c>
    </row>
    <row r="27" spans="1:3" ht="26.5" customHeight="1" thickBot="1">
      <c r="A27" s="141" t="s">
        <v>172</v>
      </c>
      <c r="B27" s="128" t="s">
        <v>13</v>
      </c>
      <c r="C27" s="121" t="s">
        <v>167</v>
      </c>
    </row>
    <row r="28" spans="1:3" ht="31.5" thickBot="1">
      <c r="A28" s="141" t="s">
        <v>178</v>
      </c>
      <c r="B28" s="128" t="s">
        <v>14</v>
      </c>
      <c r="C28" s="123" t="s">
        <v>150</v>
      </c>
    </row>
    <row r="29" spans="1:3" ht="30" customHeight="1" thickBot="1">
      <c r="A29" s="141" t="s">
        <v>179</v>
      </c>
      <c r="B29" s="131" t="s">
        <v>15</v>
      </c>
      <c r="C29" s="121" t="s">
        <v>204</v>
      </c>
    </row>
    <row r="30" spans="1:3" ht="31.5" thickBot="1">
      <c r="A30" s="141" t="s">
        <v>174</v>
      </c>
      <c r="B30" s="103" t="s">
        <v>101</v>
      </c>
      <c r="C30" s="123" t="s">
        <v>153</v>
      </c>
    </row>
    <row r="31" spans="1:3" ht="44.5" hidden="1" thickBot="1">
      <c r="A31" s="144" t="s">
        <v>173</v>
      </c>
      <c r="B31" s="132" t="s">
        <v>99</v>
      </c>
      <c r="C31" s="122" t="s">
        <v>154</v>
      </c>
    </row>
    <row r="32" spans="1:3" ht="47" thickBot="1">
      <c r="A32" s="144" t="s">
        <v>180</v>
      </c>
      <c r="B32" s="132" t="s">
        <v>97</v>
      </c>
      <c r="C32" s="124" t="s">
        <v>169</v>
      </c>
    </row>
    <row r="33" spans="1:3" ht="73" customHeight="1" thickBot="1">
      <c r="A33" s="145" t="s">
        <v>181</v>
      </c>
      <c r="B33" s="128" t="s">
        <v>16</v>
      </c>
      <c r="C33" s="124" t="s">
        <v>205</v>
      </c>
    </row>
    <row r="34" spans="1:3" ht="62.5" thickBot="1">
      <c r="A34" s="137" t="s">
        <v>182</v>
      </c>
      <c r="B34" s="128" t="s">
        <v>17</v>
      </c>
      <c r="C34" s="127" t="s">
        <v>206</v>
      </c>
    </row>
    <row r="35" spans="1:3" ht="31.5" hidden="1" thickBot="1">
      <c r="A35" s="141" t="s">
        <v>193</v>
      </c>
      <c r="B35" s="133" t="s">
        <v>98</v>
      </c>
      <c r="C35" s="122" t="s">
        <v>155</v>
      </c>
    </row>
    <row r="36" spans="1:3" ht="36.5" thickBot="1">
      <c r="A36" s="141" t="s">
        <v>183</v>
      </c>
      <c r="B36" s="128" t="s">
        <v>102</v>
      </c>
      <c r="C36" s="124" t="s">
        <v>156</v>
      </c>
    </row>
    <row r="37" spans="1:3" ht="72" customHeight="1" hidden="1" thickBot="1">
      <c r="A37" s="141" t="s">
        <v>184</v>
      </c>
      <c r="B37" s="135" t="s">
        <v>128</v>
      </c>
      <c r="C37" s="121" t="s">
        <v>157</v>
      </c>
    </row>
    <row r="38" spans="1:3" ht="31.5" hidden="1" thickBot="1">
      <c r="A38" s="145" t="s">
        <v>185</v>
      </c>
      <c r="B38" s="128" t="s">
        <v>18</v>
      </c>
      <c r="C38" s="124" t="s">
        <v>168</v>
      </c>
    </row>
    <row r="39" spans="1:3" ht="29" customHeight="1" hidden="1" thickBot="1">
      <c r="A39" s="143" t="s">
        <v>186</v>
      </c>
      <c r="B39" s="128" t="s">
        <v>19</v>
      </c>
      <c r="C39" s="121" t="s">
        <v>167</v>
      </c>
    </row>
    <row r="40" spans="1:3" ht="39" customHeight="1" hidden="1" thickBot="1">
      <c r="A40" s="141" t="s">
        <v>187</v>
      </c>
      <c r="B40" s="128" t="s">
        <v>20</v>
      </c>
      <c r="C40" s="121" t="s">
        <v>164</v>
      </c>
    </row>
    <row r="41" spans="1:3" ht="35.5" customHeight="1" hidden="1" thickBot="1">
      <c r="A41" s="141" t="s">
        <v>188</v>
      </c>
      <c r="B41" s="128" t="s">
        <v>21</v>
      </c>
      <c r="C41" s="121" t="s">
        <v>165</v>
      </c>
    </row>
    <row r="42" spans="1:3" ht="37" customHeight="1" hidden="1" thickBot="1">
      <c r="A42" s="142" t="s">
        <v>189</v>
      </c>
      <c r="B42" s="128" t="s">
        <v>100</v>
      </c>
      <c r="C42" s="121" t="s">
        <v>166</v>
      </c>
    </row>
    <row r="43" spans="1:3" ht="58.5" customHeight="1" hidden="1" thickBot="1">
      <c r="A43" s="141" t="s">
        <v>190</v>
      </c>
      <c r="B43" s="128" t="s">
        <v>22</v>
      </c>
      <c r="C43" s="122" t="s">
        <v>158</v>
      </c>
    </row>
    <row r="44" spans="1:3" ht="107.5" customHeight="1" hidden="1" thickBot="1">
      <c r="A44" s="141" t="s">
        <v>191</v>
      </c>
      <c r="B44" s="134" t="s">
        <v>104</v>
      </c>
      <c r="C44" s="124" t="s">
        <v>159</v>
      </c>
    </row>
    <row r="45" spans="1:3" ht="15.5" hidden="1">
      <c r="A45" s="46"/>
      <c r="B45" s="46"/>
      <c r="C45" s="45"/>
    </row>
    <row r="46" spans="1:3" ht="15.5" hidden="1">
      <c r="A46" s="176" t="s">
        <v>3</v>
      </c>
      <c r="B46" s="176"/>
      <c r="C46" s="176"/>
    </row>
    <row r="47" spans="1:3" ht="15.5" hidden="1">
      <c r="A47" s="46"/>
      <c r="B47" s="46"/>
      <c r="C47" s="45"/>
    </row>
    <row r="48" spans="1:3" ht="15.5" hidden="1">
      <c r="A48" s="176" t="s">
        <v>170</v>
      </c>
      <c r="B48" s="176"/>
      <c r="C48" s="176"/>
    </row>
  </sheetData>
  <mergeCells count="11">
    <mergeCell ref="A46:C46"/>
    <mergeCell ref="A48:C48"/>
    <mergeCell ref="A1:C1"/>
    <mergeCell ref="A2:C2"/>
    <mergeCell ref="A3:C3"/>
    <mergeCell ref="A4:C4"/>
    <mergeCell ref="A5:C5"/>
    <mergeCell ref="A10:A12"/>
    <mergeCell ref="A7:C7"/>
    <mergeCell ref="A8:C8"/>
    <mergeCell ref="A9:C9"/>
  </mergeCells>
  <conditionalFormatting sqref="B37">
    <cfRule type="cellIs" dxfId="134" priority="1" stopIfTrue="1" operator="equal">
      <formula>"Severe"</formula>
    </cfRule>
    <cfRule type="cellIs" dxfId="133" priority="2" stopIfTrue="1" operator="equal">
      <formula>"Significant"</formula>
    </cfRule>
    <cfRule type="cellIs" dxfId="132" priority="3" stopIfTrue="1" operator="equal">
      <formula>"Material"</formula>
    </cfRule>
  </conditionalFormatting>
  <conditionalFormatting sqref="B20">
    <cfRule type="cellIs" dxfId="131" priority="4" stopIfTrue="1" operator="equal">
      <formula>"Severe"</formula>
    </cfRule>
    <cfRule type="cellIs" dxfId="130" priority="5" stopIfTrue="1" operator="equal">
      <formula>"Significant"</formula>
    </cfRule>
    <cfRule type="cellIs" dxfId="129" priority="6" stopIfTrue="1" operator="equal">
      <formula>"Material"</formula>
    </cfRule>
  </conditionalFormatting>
  <conditionalFormatting sqref="B28:B29 B40:B42 B23:B25">
    <cfRule type="cellIs" dxfId="128" priority="7" stopIfTrue="1" operator="equal">
      <formula>"Severe"</formula>
    </cfRule>
    <cfRule type="cellIs" dxfId="127" priority="8" stopIfTrue="1" operator="equal">
      <formula>"Significant"</formula>
    </cfRule>
    <cfRule type="cellIs" dxfId="126" priority="9" stopIfTrue="1" operator="equal">
      <formula>"Material"</formula>
    </cfRule>
  </conditionalFormatting>
  <dataValidations count="4">
    <dataValidation type="list" allowBlank="1" showInputMessage="1" showErrorMessage="1" sqref="B26 B21">
      <formula1>Likelihood</formula1>
    </dataValidation>
    <dataValidation type="list" allowBlank="1" showInputMessage="1" showErrorMessage="1" sqref="B27 B22 B39">
      <formula1>Impact</formula1>
    </dataValidation>
    <dataValidation allowBlank="1" showInputMessage="1" showErrorMessage="1" promptTitle="Multiple Controls owners" prompt="To add multiple control owners press Alt-Enter" sqref="B36 B38"/>
    <dataValidation allowBlank="1" showInputMessage="1" showErrorMessage="1" promptTitle="Multiple Controls" prompt="To enter multiple controls press Alt+Enter" sqref="B34"/>
  </dataValidations>
  <pageMargins left="0.70866141732283472" right="0.70866141732283472" top="0.74803149606299213" bottom="0.74803149606299213" header="0.31496062992125984" footer="0.31496062992125984"/>
  <pageSetup paperSize="9" scale="74" fitToHeight="0" orientation="portrait"/>
  <headerFooter scaleWithDoc="1" alignWithMargins="0" differentFirst="0" differentOddEven="0"/>
  <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8" tint="0.59999389629810485"/>
    <pageSetUpPr fitToPage="1"/>
  </sheetPr>
  <dimension ref="A1:AO49"/>
  <sheetViews>
    <sheetView topLeftCell="A1" zoomScale="75" view="normal" workbookViewId="0">
      <pane ySplit="1" topLeftCell="A2" activePane="bottomLeft" state="frozen"/>
      <selection pane="bottomLeft" activeCell="D2" sqref="D2"/>
    </sheetView>
  </sheetViews>
  <sheetFormatPr defaultColWidth="9.33203125" customHeight="true" defaultRowHeight="62.25"/>
  <cols>
    <col min="1" max="1" width="17.27734375" style="25" customWidth="1"/>
    <col min="2" max="2" width="23.27734375" style="56" customWidth="1"/>
    <col min="3" max="3" width="31" style="8" customWidth="1"/>
    <col min="4" max="4" width="37.84765625" style="8" customWidth="1"/>
    <col min="5" max="5" width="32.7109375" style="8" customWidth="1"/>
    <col min="6" max="6" width="22.7109375" style="24" customWidth="1"/>
    <col min="7" max="7" width="57.41796875" style="8" customWidth="1"/>
    <col min="8" max="8" width="20.5703125" style="8" customWidth="1"/>
    <col min="9" max="9" width="17.27734375" style="8" customWidth="1"/>
    <col min="10" max="10" width="17.7109375" style="9" customWidth="1"/>
    <col min="11" max="11" width="19" style="10" customWidth="1"/>
    <col min="12" max="12" width="17.27734375" style="58" customWidth="1"/>
    <col min="13" max="13" width="20.5703125" style="58" customWidth="1"/>
    <col min="14" max="14" width="16.41796875" style="9" customWidth="1"/>
    <col min="15" max="15" width="16.7109375" style="9" customWidth="1"/>
    <col min="16" max="16" width="19.140625" style="7" bestFit="1" customWidth="1"/>
    <col min="17" max="17" width="19.140625" style="55" customWidth="1"/>
    <col min="18" max="18" width="22.27734375" style="77" customWidth="1"/>
    <col min="19" max="19" width="19.41796875" style="11" customWidth="1"/>
    <col min="20" max="20" width="67.5703125" style="52" customWidth="1"/>
    <col min="21" max="21" width="18.140625" style="7" customWidth="1"/>
    <col min="22" max="22" width="90.140625" style="7" customWidth="1"/>
    <col min="23" max="23" width="19.140625" style="7" customWidth="1"/>
    <col min="24" max="24" width="21.27734375" style="7" customWidth="1"/>
    <col min="25" max="25" width="25.140625" style="58" customWidth="1"/>
    <col min="26" max="27" width="16.7109375" style="7" customWidth="1"/>
    <col min="28" max="28" width="19.140625" style="7" bestFit="1" customWidth="1"/>
    <col min="29" max="30" width="17.27734375" style="55" customWidth="1"/>
    <col min="31" max="31" width="66.27734375" style="31" customWidth="1"/>
    <col min="32" max="32" width="17.140625" style="7" customWidth="1"/>
    <col min="33" max="36" width="23.7109375" style="7" hidden="1" customWidth="1"/>
    <col min="37" max="16384" width="9.27734375" style="7" customWidth="1"/>
  </cols>
  <sheetData>
    <row r="1" spans="1:41" s="6" customFormat="1" ht="108" customHeight="1">
      <c r="A1" s="93" t="s">
        <v>130</v>
      </c>
      <c r="B1" s="93" t="s">
        <v>103</v>
      </c>
      <c r="C1" s="93" t="s">
        <v>131</v>
      </c>
      <c r="D1" s="93" t="s">
        <v>135</v>
      </c>
      <c r="E1" s="93" t="s">
        <v>105</v>
      </c>
      <c r="F1" s="93" t="s">
        <v>119</v>
      </c>
      <c r="G1" s="94" t="s">
        <v>7</v>
      </c>
      <c r="H1" s="111" t="s">
        <v>127</v>
      </c>
      <c r="I1" s="93" t="s">
        <v>8</v>
      </c>
      <c r="J1" s="95" t="s">
        <v>9</v>
      </c>
      <c r="K1" s="95" t="s">
        <v>10</v>
      </c>
      <c r="L1" s="95" t="s">
        <v>11</v>
      </c>
      <c r="M1" s="111" t="s">
        <v>129</v>
      </c>
      <c r="N1" s="95" t="s">
        <v>12</v>
      </c>
      <c r="O1" s="95" t="s">
        <v>13</v>
      </c>
      <c r="P1" s="96" t="s">
        <v>14</v>
      </c>
      <c r="Q1" s="96" t="s">
        <v>15</v>
      </c>
      <c r="R1" s="95" t="s">
        <v>101</v>
      </c>
      <c r="S1" s="97" t="s">
        <v>99</v>
      </c>
      <c r="T1" s="98" t="s">
        <v>97</v>
      </c>
      <c r="U1" s="96" t="s">
        <v>16</v>
      </c>
      <c r="V1" s="96" t="s">
        <v>17</v>
      </c>
      <c r="W1" s="99" t="s">
        <v>98</v>
      </c>
      <c r="X1" s="96" t="s">
        <v>102</v>
      </c>
      <c r="Y1" s="111" t="s">
        <v>128</v>
      </c>
      <c r="Z1" s="96" t="s">
        <v>18</v>
      </c>
      <c r="AA1" s="96" t="s">
        <v>19</v>
      </c>
      <c r="AB1" s="96" t="s">
        <v>20</v>
      </c>
      <c r="AC1" s="96" t="s">
        <v>21</v>
      </c>
      <c r="AD1" s="96" t="s">
        <v>100</v>
      </c>
      <c r="AE1" s="96" t="s">
        <v>22</v>
      </c>
      <c r="AF1" s="100" t="s">
        <v>104</v>
      </c>
      <c r="AG1" s="64" t="s">
        <v>23</v>
      </c>
      <c r="AH1" s="64" t="s">
        <v>24</v>
      </c>
      <c r="AI1" s="64" t="s">
        <v>25</v>
      </c>
      <c r="AJ1" s="64" t="s">
        <v>25</v>
      </c>
      <c r="AK1" s="28"/>
      <c r="AL1" s="28"/>
      <c r="AM1" s="28"/>
      <c r="AN1" s="28"/>
      <c r="AO1" s="28"/>
    </row>
    <row r="2" spans="1:41" s="68" customFormat="1" ht="75" customHeight="1">
      <c r="A2" s="78">
        <v>1</v>
      </c>
      <c r="B2" s="79"/>
      <c r="C2" s="112"/>
      <c r="D2" s="112"/>
      <c r="E2" s="69"/>
      <c r="F2" s="81"/>
      <c r="G2" s="69"/>
      <c r="H2" s="110"/>
      <c r="I2" s="70" t="s">
        <v>32</v>
      </c>
      <c r="J2" s="70" t="s">
        <v>27</v>
      </c>
      <c r="K2" s="71" t="str">
        <f>IF(OR(I2="",J2=""),"",VLOOKUP(VALUE(LEFT(I2,2))*VALUE(LEFT(J2,2)),Score,2))</f>
        <v>Significant</v>
      </c>
      <c r="L2" s="72" t="str">
        <f>CONCATENATE(VALUE(LEFT(I2,2))*VALUE(LEFT(J2,2))," ",K2)</f>
        <v>24 Significant</v>
      </c>
      <c r="M2" s="110"/>
      <c r="N2" s="70" t="s">
        <v>26</v>
      </c>
      <c r="O2" s="70" t="s">
        <v>29</v>
      </c>
      <c r="P2" s="71" t="str">
        <f>IF(OR(N2="",O2=""),"",VLOOKUP(VALUE(LEFT(N2,2))*VALUE(LEFT(O2,2)),Score,2))</f>
        <v>Material</v>
      </c>
      <c r="Q2" s="72" t="str">
        <f>CONCATENATE(VALUE(LEFT(N2,2))*VALUE(LEFT(O2,2))," ",P2)</f>
        <v>8 Material</v>
      </c>
      <c r="R2" s="73"/>
      <c r="S2" s="30"/>
      <c r="T2" s="113"/>
      <c r="U2" s="74"/>
      <c r="V2" s="113"/>
      <c r="W2" s="74"/>
      <c r="X2" s="73"/>
      <c r="Y2" s="110"/>
      <c r="Z2" s="70" t="s">
        <v>26</v>
      </c>
      <c r="AA2" s="70" t="s">
        <v>31</v>
      </c>
      <c r="AB2" s="71" t="str">
        <f>IF(OR(Z2="",AA2=""),"",VLOOKUP(VALUE(LEFT(Z2,2))*VALUE(LEFT(AA2,2)),Score,2))</f>
        <v>Manageable</v>
      </c>
      <c r="AC2" s="72" t="str">
        <f>CONCATENATE(VALUE(LEFT(Z2,2))*VALUE(LEFT(AA2,2))," ",AB2)</f>
        <v>4 Manageable</v>
      </c>
      <c r="AD2" s="72"/>
      <c r="AE2" s="74"/>
      <c r="AF2" s="65"/>
      <c r="AG2" s="66" t="str">
        <f>IF($F2="Technology","Yes","-")</f>
        <v>-</v>
      </c>
      <c r="AH2" s="66" t="str">
        <f>IF($F2="Applications", "Yes", "-")</f>
        <v>-</v>
      </c>
      <c r="AI2" s="66" t="str">
        <f>IF($F2="Intelligence", "Yes", "-")</f>
        <v>-</v>
      </c>
      <c r="AJ2" s="66" t="str">
        <f>IF($F2="Improvement", "Yes", "-")</f>
        <v>-</v>
      </c>
      <c r="AK2" s="67"/>
      <c r="AL2" s="67"/>
      <c r="AM2" s="67"/>
      <c r="AN2" s="67"/>
      <c r="AO2" s="67"/>
    </row>
    <row r="3" spans="1:41" s="68" customFormat="1" ht="75" customHeight="1">
      <c r="A3" s="78">
        <v>2</v>
      </c>
      <c r="B3" s="79"/>
      <c r="C3" s="112"/>
      <c r="D3" s="112"/>
      <c r="E3" s="69"/>
      <c r="F3" s="81"/>
      <c r="G3" s="69"/>
      <c r="H3" s="110"/>
      <c r="I3" s="70" t="s">
        <v>32</v>
      </c>
      <c r="J3" s="70" t="s">
        <v>27</v>
      </c>
      <c r="K3" s="33" t="str">
        <f>IF(OR(I3="",J3=""),"",VLOOKUP(VALUE(LEFT(I3,2))*VALUE(LEFT(J3,2)),Score,2))</f>
        <v>Significant</v>
      </c>
      <c r="L3" s="72" t="str">
        <f>CONCATENATE(VALUE(LEFT(I3,2))*VALUE(LEFT(J3,2))," ",K3)</f>
        <v>24 Significant</v>
      </c>
      <c r="M3" s="110"/>
      <c r="N3" s="70" t="s">
        <v>26</v>
      </c>
      <c r="O3" s="70" t="s">
        <v>29</v>
      </c>
      <c r="P3" s="71" t="str">
        <f>IF(OR(N3="",O3=""),"",VLOOKUP(VALUE(LEFT(N3,2))*VALUE(LEFT(O3,2)),Score,2))</f>
        <v>Material</v>
      </c>
      <c r="Q3" s="72" t="str">
        <f>CONCATENATE(VALUE(LEFT(N3,2))*VALUE(LEFT(O3,2))," ",P3)</f>
        <v>8 Material</v>
      </c>
      <c r="R3" s="73"/>
      <c r="S3" s="30"/>
      <c r="T3" s="51"/>
      <c r="U3" s="74"/>
      <c r="V3" s="113"/>
      <c r="W3" s="115"/>
      <c r="X3" s="73"/>
      <c r="Y3" s="110"/>
      <c r="Z3" s="70" t="s">
        <v>26</v>
      </c>
      <c r="AA3" s="70" t="s">
        <v>31</v>
      </c>
      <c r="AB3" s="71" t="str">
        <f>IF(OR(Z3="",AA3=""),"",VLOOKUP(VALUE(LEFT(Z3,2))*VALUE(LEFT(AA3,2)),Score,2))</f>
        <v>Manageable</v>
      </c>
      <c r="AC3" s="72" t="str">
        <f>CONCATENATE(VALUE(LEFT(Z3,2))*VALUE(LEFT(AA3,2))," ",AB3)</f>
        <v>4 Manageable</v>
      </c>
      <c r="AD3" s="72"/>
      <c r="AE3" s="74"/>
      <c r="AF3" s="65"/>
      <c r="AG3" s="66" t="str">
        <f>IF($F3="Technology", "Yes","-")</f>
        <v>-</v>
      </c>
      <c r="AH3" s="66" t="str">
        <f>IF($F3="Applications", "Yes", "-")</f>
        <v>-</v>
      </c>
      <c r="AI3" s="66" t="str">
        <f>IF($F3="Intelligence", "Yes", "-")</f>
        <v>-</v>
      </c>
      <c r="AJ3" s="66" t="str">
        <f>IF($F3="Improvement", "Yes", "-")</f>
        <v>-</v>
      </c>
      <c r="AK3" s="67"/>
      <c r="AL3" s="67"/>
      <c r="AM3" s="67"/>
      <c r="AN3" s="67"/>
      <c r="AO3" s="67"/>
    </row>
    <row r="4" spans="1:41" s="23" customFormat="1" ht="75" customHeight="1">
      <c r="A4" s="78">
        <v>3</v>
      </c>
      <c r="B4" s="79"/>
      <c r="C4" s="112"/>
      <c r="D4" s="112"/>
      <c r="E4" s="69"/>
      <c r="F4" s="81"/>
      <c r="G4" s="113"/>
      <c r="H4" s="110"/>
      <c r="I4" s="70" t="s">
        <v>32</v>
      </c>
      <c r="J4" s="70" t="s">
        <v>27</v>
      </c>
      <c r="K4" s="33" t="str">
        <f>IF(OR(I4="",J4=""),"",VLOOKUP(VALUE(LEFT(I4,2))*VALUE(LEFT(J4,2)),Score,2))</f>
        <v>Significant</v>
      </c>
      <c r="L4" s="72" t="str">
        <f>CONCATENATE(VALUE(LEFT(I4,2))*VALUE(LEFT(J4,2))," ",K4)</f>
        <v>24 Significant</v>
      </c>
      <c r="M4" s="110"/>
      <c r="N4" s="70" t="s">
        <v>26</v>
      </c>
      <c r="O4" s="70" t="s">
        <v>29</v>
      </c>
      <c r="P4" s="71" t="str">
        <f>IF(OR(N4="",O4=""),"",VLOOKUP(VALUE(LEFT(N4,2))*VALUE(LEFT(O4,2)),Score,2))</f>
        <v>Material</v>
      </c>
      <c r="Q4" s="72" t="str">
        <f>CONCATENATE(VALUE(LEFT(N4,2))*VALUE(LEFT(O4,2))," ",P4)</f>
        <v>8 Material</v>
      </c>
      <c r="R4" s="73"/>
      <c r="S4" s="30"/>
      <c r="T4" s="51"/>
      <c r="U4" s="74"/>
      <c r="V4" s="113"/>
      <c r="W4" s="115"/>
      <c r="X4" s="73"/>
      <c r="Y4" s="110"/>
      <c r="Z4" s="70" t="s">
        <v>26</v>
      </c>
      <c r="AA4" s="70" t="s">
        <v>31</v>
      </c>
      <c r="AB4" s="71" t="str">
        <f>IF(OR(Z4="",AA4=""),"",VLOOKUP(VALUE(LEFT(Z4,2))*VALUE(LEFT(AA4,2)),Score,2))</f>
        <v>Manageable</v>
      </c>
      <c r="AC4" s="72" t="str">
        <f>CONCATENATE(VALUE(LEFT(Z4,2))*VALUE(LEFT(AA4,2))," ",AB4)</f>
        <v>4 Manageable</v>
      </c>
      <c r="AD4" s="72"/>
      <c r="AE4" s="74"/>
      <c r="AF4" s="65"/>
      <c r="AG4" s="66" t="str">
        <f>IF($F4="Technology", "Yes","-")</f>
        <v>-</v>
      </c>
      <c r="AH4" s="66" t="str">
        <f>IF($F4="Applications", "Yes", "-")</f>
        <v>-</v>
      </c>
      <c r="AI4" s="66" t="str">
        <f>IF($F4="Intelligence", "Yes", "-")</f>
        <v>-</v>
      </c>
      <c r="AJ4" s="66" t="str">
        <f>IF($F4="Improvement", "Yes", "-")</f>
        <v>-</v>
      </c>
      <c r="AK4" s="29"/>
      <c r="AL4" s="29"/>
      <c r="AM4" s="29"/>
      <c r="AN4" s="29"/>
      <c r="AO4" s="29"/>
    </row>
    <row r="5" spans="1:41" s="23" customFormat="1" ht="75" customHeight="1">
      <c r="A5" s="78">
        <v>4</v>
      </c>
      <c r="B5" s="79"/>
      <c r="C5" s="112"/>
      <c r="D5" s="112"/>
      <c r="E5" s="69"/>
      <c r="F5" s="81"/>
      <c r="G5" s="113"/>
      <c r="H5" s="110"/>
      <c r="I5" s="70" t="s">
        <v>32</v>
      </c>
      <c r="J5" s="70" t="s">
        <v>27</v>
      </c>
      <c r="K5" s="33" t="str">
        <f>IF(OR(I5="",J5=""),"",VLOOKUP(VALUE(LEFT(I5,2))*VALUE(LEFT(J5,2)),Score,2))</f>
        <v>Significant</v>
      </c>
      <c r="L5" s="72" t="str">
        <f>CONCATENATE(VALUE(LEFT(I5,2))*VALUE(LEFT(J5,2))," ",K5)</f>
        <v>24 Significant</v>
      </c>
      <c r="M5" s="110"/>
      <c r="N5" s="70" t="s">
        <v>26</v>
      </c>
      <c r="O5" s="70" t="s">
        <v>29</v>
      </c>
      <c r="P5" s="71" t="str">
        <f>IF(OR(N5="",O5=""),"",VLOOKUP(VALUE(LEFT(N5,2))*VALUE(LEFT(O5,2)),Score,2))</f>
        <v>Material</v>
      </c>
      <c r="Q5" s="72" t="str">
        <f>CONCATENATE(VALUE(LEFT(N5,2))*VALUE(LEFT(O5,2))," ",P5)</f>
        <v>8 Material</v>
      </c>
      <c r="R5" s="73"/>
      <c r="S5" s="30"/>
      <c r="T5" s="51"/>
      <c r="U5" s="74"/>
      <c r="V5" s="113"/>
      <c r="W5" s="115"/>
      <c r="X5" s="73"/>
      <c r="Y5" s="110"/>
      <c r="Z5" s="70" t="s">
        <v>26</v>
      </c>
      <c r="AA5" s="70" t="s">
        <v>31</v>
      </c>
      <c r="AB5" s="71" t="str">
        <f>IF(OR(Z5="",AA5=""),"",VLOOKUP(VALUE(LEFT(Z5,2))*VALUE(LEFT(AA5,2)),Score,2))</f>
        <v>Manageable</v>
      </c>
      <c r="AC5" s="72" t="str">
        <f>CONCATENATE(VALUE(LEFT(Z5,2))*VALUE(LEFT(AA5,2))," ",AB5)</f>
        <v>4 Manageable</v>
      </c>
      <c r="AD5" s="72"/>
      <c r="AE5" s="74"/>
      <c r="AF5" s="65"/>
      <c r="AG5" s="66" t="str">
        <f>IF($F5="Technology", "Yes","-")</f>
        <v>-</v>
      </c>
      <c r="AH5" s="66" t="str">
        <f>IF($F5="Applications", "Yes", "-")</f>
        <v>-</v>
      </c>
      <c r="AI5" s="66" t="str">
        <f>IF($F5="Intelligence", "Yes", "-")</f>
        <v>-</v>
      </c>
      <c r="AJ5" s="66" t="str">
        <f>IF($F5="Improvement", "Yes", "-")</f>
        <v>-</v>
      </c>
      <c r="AK5" s="29"/>
      <c r="AL5" s="29"/>
      <c r="AM5" s="29"/>
      <c r="AN5" s="29"/>
      <c r="AO5" s="29"/>
    </row>
    <row r="6" spans="1:41" s="23" customFormat="1" ht="75" customHeight="1">
      <c r="A6" s="78">
        <v>5</v>
      </c>
      <c r="B6" s="79"/>
      <c r="C6" s="112"/>
      <c r="D6" s="112"/>
      <c r="E6" s="69"/>
      <c r="F6" s="81"/>
      <c r="G6" s="113"/>
      <c r="H6" s="110"/>
      <c r="I6" s="70" t="s">
        <v>32</v>
      </c>
      <c r="J6" s="70" t="s">
        <v>27</v>
      </c>
      <c r="K6" s="33" t="str">
        <f>IF(OR(I6="",J6=""),"",VLOOKUP(VALUE(LEFT(I6,2))*VALUE(LEFT(J6,2)),Score,2))</f>
        <v>Significant</v>
      </c>
      <c r="L6" s="72" t="str">
        <f>CONCATENATE(VALUE(LEFT(I6,2))*VALUE(LEFT(J6,2))," ",K6)</f>
        <v>24 Significant</v>
      </c>
      <c r="M6" s="110"/>
      <c r="N6" s="70" t="s">
        <v>26</v>
      </c>
      <c r="O6" s="70" t="s">
        <v>29</v>
      </c>
      <c r="P6" s="71" t="str">
        <f>IF(OR(N6="",O6=""),"",VLOOKUP(VALUE(LEFT(N6,2))*VALUE(LEFT(O6,2)),Score,2))</f>
        <v>Material</v>
      </c>
      <c r="Q6" s="72" t="str">
        <f>CONCATENATE(VALUE(LEFT(N6,2))*VALUE(LEFT(O6,2))," ",P6)</f>
        <v>8 Material</v>
      </c>
      <c r="R6" s="73"/>
      <c r="S6" s="30"/>
      <c r="T6" s="51"/>
      <c r="U6" s="74"/>
      <c r="V6" s="113"/>
      <c r="W6" s="115"/>
      <c r="X6" s="73"/>
      <c r="Y6" s="110"/>
      <c r="Z6" s="70" t="s">
        <v>26</v>
      </c>
      <c r="AA6" s="70" t="s">
        <v>31</v>
      </c>
      <c r="AB6" s="71" t="str">
        <f>IF(OR(Z6="",AA6=""),"",VLOOKUP(VALUE(LEFT(Z6,2))*VALUE(LEFT(AA6,2)),Score,2))</f>
        <v>Manageable</v>
      </c>
      <c r="AC6" s="72" t="str">
        <f>CONCATENATE(VALUE(LEFT(Z6,2))*VALUE(LEFT(AA6,2))," ",AB6)</f>
        <v>4 Manageable</v>
      </c>
      <c r="AD6" s="72"/>
      <c r="AE6" s="74"/>
      <c r="AF6" s="65"/>
      <c r="AG6" s="66" t="str">
        <f>IF($F6="Technology", "Yes","-")</f>
        <v>-</v>
      </c>
      <c r="AH6" s="66" t="str">
        <f>IF($F6="Applications", "Yes", "-")</f>
        <v>-</v>
      </c>
      <c r="AI6" s="66" t="str">
        <f>IF($F6="Intelligence", "Yes", "-")</f>
        <v>-</v>
      </c>
      <c r="AJ6" s="66" t="str">
        <f>IF($F6="Improvement", "Yes", "-")</f>
        <v>-</v>
      </c>
      <c r="AK6" s="29"/>
      <c r="AL6" s="29"/>
      <c r="AM6" s="29"/>
      <c r="AN6" s="29"/>
      <c r="AO6" s="29"/>
    </row>
    <row r="7" spans="1:41" s="23" customFormat="1" ht="75" customHeight="1">
      <c r="A7" s="78">
        <v>6</v>
      </c>
      <c r="B7" s="79"/>
      <c r="C7" s="112"/>
      <c r="D7" s="112"/>
      <c r="E7" s="69"/>
      <c r="F7" s="81"/>
      <c r="G7" s="113"/>
      <c r="H7" s="110"/>
      <c r="I7" s="70" t="s">
        <v>32</v>
      </c>
      <c r="J7" s="70" t="s">
        <v>27</v>
      </c>
      <c r="K7" s="33" t="str">
        <f>IF(OR(I7="",J7=""),"",VLOOKUP(VALUE(LEFT(I7,2))*VALUE(LEFT(J7,2)),Score,2))</f>
        <v>Significant</v>
      </c>
      <c r="L7" s="72" t="str">
        <f>CONCATENATE(VALUE(LEFT(I7,2))*VALUE(LEFT(J7,2))," ",K7)</f>
        <v>24 Significant</v>
      </c>
      <c r="M7" s="110"/>
      <c r="N7" s="70" t="s">
        <v>26</v>
      </c>
      <c r="O7" s="70" t="s">
        <v>29</v>
      </c>
      <c r="P7" s="71" t="str">
        <f>IF(OR(N7="",O7=""),"",VLOOKUP(VALUE(LEFT(N7,2))*VALUE(LEFT(O7,2)),Score,2))</f>
        <v>Material</v>
      </c>
      <c r="Q7" s="72" t="str">
        <f>CONCATENATE(VALUE(LEFT(N7,2))*VALUE(LEFT(O7,2))," ",P7)</f>
        <v>8 Material</v>
      </c>
      <c r="R7" s="73"/>
      <c r="S7" s="30"/>
      <c r="T7" s="51"/>
      <c r="U7" s="74"/>
      <c r="V7" s="113"/>
      <c r="W7" s="115"/>
      <c r="X7" s="73"/>
      <c r="Y7" s="110"/>
      <c r="Z7" s="70" t="s">
        <v>26</v>
      </c>
      <c r="AA7" s="70" t="s">
        <v>31</v>
      </c>
      <c r="AB7" s="71" t="str">
        <f>IF(OR(Z7="",AA7=""),"",VLOOKUP(VALUE(LEFT(Z7,2))*VALUE(LEFT(AA7,2)),Score,2))</f>
        <v>Manageable</v>
      </c>
      <c r="AC7" s="72" t="str">
        <f>CONCATENATE(VALUE(LEFT(Z7,2))*VALUE(LEFT(AA7,2))," ",AB7)</f>
        <v>4 Manageable</v>
      </c>
      <c r="AD7" s="72"/>
      <c r="AE7" s="74"/>
      <c r="AF7" s="65"/>
      <c r="AG7" s="66" t="str">
        <f>IF($F7="Technology", "Yes","-")</f>
        <v>-</v>
      </c>
      <c r="AH7" s="66" t="str">
        <f>IF($F7="Applications", "Yes", "-")</f>
        <v>-</v>
      </c>
      <c r="AI7" s="66" t="str">
        <f>IF($F7="Intelligence", "Yes", "-")</f>
        <v>-</v>
      </c>
      <c r="AJ7" s="66" t="str">
        <f>IF($F7="Improvement", "Yes", "-")</f>
        <v>-</v>
      </c>
      <c r="AK7" s="29"/>
      <c r="AL7" s="29"/>
      <c r="AM7" s="29"/>
      <c r="AN7" s="29"/>
      <c r="AO7" s="29"/>
    </row>
    <row r="8" spans="1:41" s="23" customFormat="1" ht="75" customHeight="1">
      <c r="A8" s="78">
        <v>7</v>
      </c>
      <c r="B8" s="79"/>
      <c r="C8" s="112"/>
      <c r="D8" s="112"/>
      <c r="E8" s="69"/>
      <c r="F8" s="81"/>
      <c r="G8" s="113"/>
      <c r="H8" s="110"/>
      <c r="I8" s="70" t="s">
        <v>32</v>
      </c>
      <c r="J8" s="70" t="s">
        <v>27</v>
      </c>
      <c r="K8" s="33" t="str">
        <f>IF(OR(I8="",J8=""),"",VLOOKUP(VALUE(LEFT(I8,2))*VALUE(LEFT(J8,2)),Score,2))</f>
        <v>Significant</v>
      </c>
      <c r="L8" s="72" t="str">
        <f>CONCATENATE(VALUE(LEFT(I8,2))*VALUE(LEFT(J8,2))," ",K8)</f>
        <v>24 Significant</v>
      </c>
      <c r="M8" s="110"/>
      <c r="N8" s="70" t="s">
        <v>26</v>
      </c>
      <c r="O8" s="70" t="s">
        <v>29</v>
      </c>
      <c r="P8" s="71" t="str">
        <f>IF(OR(N8="",O8=""),"",VLOOKUP(VALUE(LEFT(N8,2))*VALUE(LEFT(O8,2)),Score,2))</f>
        <v>Material</v>
      </c>
      <c r="Q8" s="72" t="str">
        <f>CONCATENATE(VALUE(LEFT(N8,2))*VALUE(LEFT(O8,2))," ",P8)</f>
        <v>8 Material</v>
      </c>
      <c r="R8" s="73"/>
      <c r="S8" s="30"/>
      <c r="T8" s="51"/>
      <c r="U8" s="74"/>
      <c r="V8" s="113"/>
      <c r="W8" s="115"/>
      <c r="X8" s="73"/>
      <c r="Y8" s="110"/>
      <c r="Z8" s="70" t="s">
        <v>26</v>
      </c>
      <c r="AA8" s="70" t="s">
        <v>31</v>
      </c>
      <c r="AB8" s="71" t="str">
        <f>IF(OR(Z8="",AA8=""),"",VLOOKUP(VALUE(LEFT(Z8,2))*VALUE(LEFT(AA8,2)),Score,2))</f>
        <v>Manageable</v>
      </c>
      <c r="AC8" s="72" t="str">
        <f>CONCATENATE(VALUE(LEFT(Z8,2))*VALUE(LEFT(AA8,2))," ",AB8)</f>
        <v>4 Manageable</v>
      </c>
      <c r="AD8" s="72"/>
      <c r="AE8" s="74"/>
      <c r="AF8" s="65"/>
      <c r="AG8" s="66" t="str">
        <f>IF($F8="Technology", "Yes","-")</f>
        <v>-</v>
      </c>
      <c r="AH8" s="66" t="str">
        <f>IF($F8="Applications", "Yes", "-")</f>
        <v>-</v>
      </c>
      <c r="AI8" s="66" t="str">
        <f>IF($F8="Intelligence", "Yes", "-")</f>
        <v>-</v>
      </c>
      <c r="AJ8" s="66" t="str">
        <f>IF($F8="Improvement", "Yes", "-")</f>
        <v>-</v>
      </c>
      <c r="AK8" s="29"/>
      <c r="AL8" s="29"/>
      <c r="AM8" s="29"/>
      <c r="AN8" s="29"/>
      <c r="AO8" s="29"/>
    </row>
    <row r="9" spans="1:41" s="23" customFormat="1" ht="75" customHeight="1">
      <c r="A9" s="78">
        <v>8</v>
      </c>
      <c r="B9" s="79"/>
      <c r="C9" s="112"/>
      <c r="D9" s="112"/>
      <c r="E9" s="69"/>
      <c r="F9" s="81"/>
      <c r="G9" s="113"/>
      <c r="H9" s="110"/>
      <c r="I9" s="70" t="s">
        <v>32</v>
      </c>
      <c r="J9" s="70" t="s">
        <v>27</v>
      </c>
      <c r="K9" s="33" t="str">
        <f>IF(OR(I9="",J9=""),"",VLOOKUP(VALUE(LEFT(I9,2))*VALUE(LEFT(J9,2)),Score,2))</f>
        <v>Significant</v>
      </c>
      <c r="L9" s="72" t="str">
        <f>CONCATENATE(VALUE(LEFT(I9,2))*VALUE(LEFT(J9,2))," ",K9)</f>
        <v>24 Significant</v>
      </c>
      <c r="M9" s="110"/>
      <c r="N9" s="70" t="s">
        <v>26</v>
      </c>
      <c r="O9" s="70" t="s">
        <v>29</v>
      </c>
      <c r="P9" s="71" t="str">
        <f>IF(OR(N9="",O9=""),"",VLOOKUP(VALUE(LEFT(N9,2))*VALUE(LEFT(O9,2)),Score,2))</f>
        <v>Material</v>
      </c>
      <c r="Q9" s="72" t="str">
        <f>CONCATENATE(VALUE(LEFT(N9,2))*VALUE(LEFT(O9,2))," ",P9)</f>
        <v>8 Material</v>
      </c>
      <c r="R9" s="73"/>
      <c r="S9" s="30"/>
      <c r="T9" s="51"/>
      <c r="U9" s="74"/>
      <c r="V9" s="113"/>
      <c r="W9" s="115"/>
      <c r="X9" s="73"/>
      <c r="Y9" s="110"/>
      <c r="Z9" s="70" t="s">
        <v>26</v>
      </c>
      <c r="AA9" s="70" t="s">
        <v>31</v>
      </c>
      <c r="AB9" s="71" t="str">
        <f>IF(OR(Z9="",AA9=""),"",VLOOKUP(VALUE(LEFT(Z9,2))*VALUE(LEFT(AA9,2)),Score,2))</f>
        <v>Manageable</v>
      </c>
      <c r="AC9" s="72" t="str">
        <f>CONCATENATE(VALUE(LEFT(Z9,2))*VALUE(LEFT(AA9,2))," ",AB9)</f>
        <v>4 Manageable</v>
      </c>
      <c r="AD9" s="72"/>
      <c r="AE9" s="74"/>
      <c r="AF9" s="65"/>
      <c r="AG9" s="66" t="str">
        <f>IF($F9="Technology", "Yes","-")</f>
        <v>-</v>
      </c>
      <c r="AH9" s="66" t="str">
        <f>IF($F9="Applications", "Yes", "-")</f>
        <v>-</v>
      </c>
      <c r="AI9" s="66" t="str">
        <f>IF($F9="Intelligence", "Yes", "-")</f>
        <v>-</v>
      </c>
      <c r="AJ9" s="66" t="str">
        <f>IF($F9="Improvement", "Yes", "-")</f>
        <v>-</v>
      </c>
      <c r="AK9" s="29"/>
      <c r="AL9" s="29"/>
      <c r="AM9" s="29"/>
      <c r="AN9" s="29"/>
      <c r="AO9" s="29"/>
    </row>
    <row r="10" spans="1:41" s="23" customFormat="1" ht="75" customHeight="1">
      <c r="A10" s="78">
        <v>9</v>
      </c>
      <c r="B10" s="79"/>
      <c r="C10" s="112"/>
      <c r="D10" s="112"/>
      <c r="E10" s="69"/>
      <c r="F10" s="81"/>
      <c r="G10" s="113"/>
      <c r="H10" s="110"/>
      <c r="I10" s="70" t="s">
        <v>32</v>
      </c>
      <c r="J10" s="70" t="s">
        <v>27</v>
      </c>
      <c r="K10" s="33" t="str">
        <f>IF(OR(I10="",J10=""),"",VLOOKUP(VALUE(LEFT(I10,2))*VALUE(LEFT(J10,2)),Score,2))</f>
        <v>Significant</v>
      </c>
      <c r="L10" s="72" t="str">
        <f>CONCATENATE(VALUE(LEFT(I10,2))*VALUE(LEFT(J10,2))," ",K10)</f>
        <v>24 Significant</v>
      </c>
      <c r="M10" s="110"/>
      <c r="N10" s="70" t="s">
        <v>26</v>
      </c>
      <c r="O10" s="70" t="s">
        <v>29</v>
      </c>
      <c r="P10" s="71" t="str">
        <f>IF(OR(N10="",O10=""),"",VLOOKUP(VALUE(LEFT(N10,2))*VALUE(LEFT(O10,2)),Score,2))</f>
        <v>Material</v>
      </c>
      <c r="Q10" s="72" t="str">
        <f>CONCATENATE(VALUE(LEFT(N10,2))*VALUE(LEFT(O10,2))," ",P10)</f>
        <v>8 Material</v>
      </c>
      <c r="R10" s="73"/>
      <c r="S10" s="30"/>
      <c r="T10" s="51"/>
      <c r="U10" s="74"/>
      <c r="V10" s="116"/>
      <c r="W10" s="115"/>
      <c r="X10" s="73"/>
      <c r="Y10" s="110"/>
      <c r="Z10" s="70" t="s">
        <v>26</v>
      </c>
      <c r="AA10" s="70" t="s">
        <v>31</v>
      </c>
      <c r="AB10" s="71" t="str">
        <f>IF(OR(Z10="",AA10=""),"",VLOOKUP(VALUE(LEFT(Z10,2))*VALUE(LEFT(AA10,2)),Score,2))</f>
        <v>Manageable</v>
      </c>
      <c r="AC10" s="72" t="str">
        <f>CONCATENATE(VALUE(LEFT(Z10,2))*VALUE(LEFT(AA10,2))," ",AB10)</f>
        <v>4 Manageable</v>
      </c>
      <c r="AD10" s="72"/>
      <c r="AE10" s="74"/>
      <c r="AF10" s="65"/>
      <c r="AG10" s="66" t="str">
        <f>IF($F10="Technology", "Yes","-")</f>
        <v>-</v>
      </c>
      <c r="AH10" s="66" t="str">
        <f>IF($F10="Applications", "Yes", "-")</f>
        <v>-</v>
      </c>
      <c r="AI10" s="66" t="str">
        <f>IF($F10="Intelligence", "Yes", "-")</f>
        <v>-</v>
      </c>
      <c r="AJ10" s="66" t="str">
        <f>IF($F10="Improvement", "Yes", "-")</f>
        <v>-</v>
      </c>
      <c r="AK10" s="29"/>
      <c r="AL10" s="29"/>
      <c r="AM10" s="29"/>
      <c r="AN10" s="29"/>
      <c r="AO10" s="29"/>
    </row>
    <row r="11" spans="1:41" s="23" customFormat="1" ht="75" customHeight="1">
      <c r="A11" s="78">
        <v>10</v>
      </c>
      <c r="B11" s="79"/>
      <c r="C11" s="112"/>
      <c r="D11" s="112"/>
      <c r="E11" s="69"/>
      <c r="F11" s="81"/>
      <c r="G11" s="113"/>
      <c r="H11" s="110"/>
      <c r="I11" s="70" t="s">
        <v>32</v>
      </c>
      <c r="J11" s="70" t="s">
        <v>27</v>
      </c>
      <c r="K11" s="33" t="str">
        <f>IF(OR(I11="",J11=""),"",VLOOKUP(VALUE(LEFT(I11,2))*VALUE(LEFT(J11,2)),Score,2))</f>
        <v>Significant</v>
      </c>
      <c r="L11" s="72" t="str">
        <f>CONCATENATE(VALUE(LEFT(I11,2))*VALUE(LEFT(J11,2))," ",K11)</f>
        <v>24 Significant</v>
      </c>
      <c r="M11" s="110"/>
      <c r="N11" s="70" t="s">
        <v>26</v>
      </c>
      <c r="O11" s="70" t="s">
        <v>29</v>
      </c>
      <c r="P11" s="71" t="str">
        <f>IF(OR(N11="",O11=""),"",VLOOKUP(VALUE(LEFT(N11,2))*VALUE(LEFT(O11,2)),Score,2))</f>
        <v>Material</v>
      </c>
      <c r="Q11" s="72" t="str">
        <f>CONCATENATE(VALUE(LEFT(N11,2))*VALUE(LEFT(O11,2))," ",P11)</f>
        <v>8 Material</v>
      </c>
      <c r="R11" s="73"/>
      <c r="S11" s="30"/>
      <c r="T11" s="51"/>
      <c r="U11" s="74"/>
      <c r="V11" s="113"/>
      <c r="W11" s="115"/>
      <c r="X11" s="73"/>
      <c r="Y11" s="110"/>
      <c r="Z11" s="70" t="s">
        <v>26</v>
      </c>
      <c r="AA11" s="70" t="s">
        <v>31</v>
      </c>
      <c r="AB11" s="71" t="str">
        <f>IF(OR(Z11="",AA11=""),"",VLOOKUP(VALUE(LEFT(Z11,2))*VALUE(LEFT(AA11,2)),Score,2))</f>
        <v>Manageable</v>
      </c>
      <c r="AC11" s="72" t="str">
        <f>CONCATENATE(VALUE(LEFT(Z11,2))*VALUE(LEFT(AA11,2))," ",AB11)</f>
        <v>4 Manageable</v>
      </c>
      <c r="AD11" s="72"/>
      <c r="AE11" s="74"/>
      <c r="AF11" s="65"/>
      <c r="AG11" s="66" t="str">
        <f>IF($F11="Technology", "Yes","-")</f>
        <v>-</v>
      </c>
      <c r="AH11" s="66" t="str">
        <f>IF($F11="Applications", "Yes", "-")</f>
        <v>-</v>
      </c>
      <c r="AI11" s="66" t="str">
        <f>IF($F11="Intelligence", "Yes", "-")</f>
        <v>-</v>
      </c>
      <c r="AJ11" s="66" t="str">
        <f>IF($F11="Improvement", "Yes", "-")</f>
        <v>-</v>
      </c>
      <c r="AK11" s="29"/>
      <c r="AL11" s="29"/>
      <c r="AM11" s="29"/>
      <c r="AN11" s="29"/>
      <c r="AO11" s="29"/>
    </row>
    <row r="12" spans="1:41" s="23" customFormat="1" ht="75" customHeight="1">
      <c r="A12" s="78">
        <v>12</v>
      </c>
      <c r="B12" s="79"/>
      <c r="C12" s="112"/>
      <c r="D12" s="112"/>
      <c r="E12" s="69"/>
      <c r="F12" s="81"/>
      <c r="G12" s="113"/>
      <c r="H12" s="110"/>
      <c r="I12" s="70" t="s">
        <v>32</v>
      </c>
      <c r="J12" s="70" t="s">
        <v>27</v>
      </c>
      <c r="K12" s="33" t="str">
        <f>IF(OR(I12="",J12=""),"",VLOOKUP(VALUE(LEFT(I12,2))*VALUE(LEFT(J12,2)),Score,2))</f>
        <v>Significant</v>
      </c>
      <c r="L12" s="72" t="str">
        <f>CONCATENATE(VALUE(LEFT(I12,2))*VALUE(LEFT(J12,2))," ",K12)</f>
        <v>24 Significant</v>
      </c>
      <c r="M12" s="110"/>
      <c r="N12" s="70" t="s">
        <v>26</v>
      </c>
      <c r="O12" s="70" t="s">
        <v>29</v>
      </c>
      <c r="P12" s="71" t="str">
        <f>IF(OR(N12="",O12=""),"",VLOOKUP(VALUE(LEFT(N12,2))*VALUE(LEFT(O12,2)),Score,2))</f>
        <v>Material</v>
      </c>
      <c r="Q12" s="72" t="str">
        <f>CONCATENATE(VALUE(LEFT(N12,2))*VALUE(LEFT(O12,2))," ",P12)</f>
        <v>8 Material</v>
      </c>
      <c r="R12" s="74"/>
      <c r="S12" s="30"/>
      <c r="T12" s="51"/>
      <c r="U12" s="74"/>
      <c r="V12" s="113"/>
      <c r="W12" s="115"/>
      <c r="X12" s="74"/>
      <c r="Y12" s="110"/>
      <c r="Z12" s="70" t="s">
        <v>26</v>
      </c>
      <c r="AA12" s="70" t="s">
        <v>31</v>
      </c>
      <c r="AB12" s="71" t="str">
        <f>IF(OR(Z12="",AA12=""),"",VLOOKUP(VALUE(LEFT(Z12,2))*VALUE(LEFT(AA12,2)),Score,2))</f>
        <v>Manageable</v>
      </c>
      <c r="AC12" s="72" t="str">
        <f>CONCATENATE(VALUE(LEFT(Z12,2))*VALUE(LEFT(AA12,2))," ",AB12)</f>
        <v>4 Manageable</v>
      </c>
      <c r="AD12" s="72"/>
      <c r="AE12" s="74"/>
      <c r="AF12" s="65"/>
      <c r="AG12" s="66" t="str">
        <f>IF($F12="Technology", "Yes","-")</f>
        <v>-</v>
      </c>
      <c r="AH12" s="66" t="str">
        <f>IF($F12="Applications", "Yes", "-")</f>
        <v>-</v>
      </c>
      <c r="AI12" s="66" t="str">
        <f>IF($F12="Intelligence", "Yes", "-")</f>
        <v>-</v>
      </c>
      <c r="AJ12" s="66" t="str">
        <f>IF($F12="Improvement", "Yes", "-")</f>
        <v>-</v>
      </c>
      <c r="AK12" s="29"/>
      <c r="AL12" s="29"/>
      <c r="AM12" s="29"/>
      <c r="AN12" s="29"/>
      <c r="AO12" s="29"/>
    </row>
    <row r="13" spans="1:41" s="23" customFormat="1" ht="75" customHeight="1">
      <c r="A13" s="78">
        <v>13</v>
      </c>
      <c r="B13" s="79"/>
      <c r="C13" s="112"/>
      <c r="D13" s="112"/>
      <c r="E13" s="69"/>
      <c r="F13" s="81"/>
      <c r="G13" s="69"/>
      <c r="H13" s="110"/>
      <c r="I13" s="70" t="s">
        <v>32</v>
      </c>
      <c r="J13" s="70" t="s">
        <v>27</v>
      </c>
      <c r="K13" s="33" t="str">
        <f>IF(OR(I13="",J13=""),"",VLOOKUP(VALUE(LEFT(I13,2))*VALUE(LEFT(J13,2)),Score,2))</f>
        <v>Significant</v>
      </c>
      <c r="L13" s="72" t="str">
        <f>CONCATENATE(VALUE(LEFT(I13,2))*VALUE(LEFT(J13,2))," ",K13)</f>
        <v>24 Significant</v>
      </c>
      <c r="M13" s="110"/>
      <c r="N13" s="70" t="s">
        <v>26</v>
      </c>
      <c r="O13" s="70" t="s">
        <v>29</v>
      </c>
      <c r="P13" s="71" t="str">
        <f>IF(OR(N13="",O13=""),"",VLOOKUP(VALUE(LEFT(N13,2))*VALUE(LEFT(O13,2)),Score,2))</f>
        <v>Material</v>
      </c>
      <c r="Q13" s="72" t="str">
        <f>CONCATENATE(VALUE(LEFT(N13,2))*VALUE(LEFT(O13,2))," ",P13)</f>
        <v>8 Material</v>
      </c>
      <c r="R13" s="74"/>
      <c r="S13" s="30"/>
      <c r="T13" s="51"/>
      <c r="U13" s="74"/>
      <c r="V13" s="113"/>
      <c r="W13" s="115"/>
      <c r="X13" s="74"/>
      <c r="Y13" s="110"/>
      <c r="Z13" s="70" t="s">
        <v>26</v>
      </c>
      <c r="AA13" s="70" t="s">
        <v>31</v>
      </c>
      <c r="AB13" s="71" t="str">
        <f>IF(OR(Z13="",AA13=""),"",VLOOKUP(VALUE(LEFT(Z13,2))*VALUE(LEFT(AA13,2)),Score,2))</f>
        <v>Manageable</v>
      </c>
      <c r="AC13" s="72" t="str">
        <f>CONCATENATE(VALUE(LEFT(Z13,2))*VALUE(LEFT(AA13,2))," ",AB13)</f>
        <v>4 Manageable</v>
      </c>
      <c r="AD13" s="72"/>
      <c r="AE13" s="74"/>
      <c r="AF13" s="65"/>
      <c r="AG13" s="66" t="str">
        <f>IF($F13="Technology", "Yes","-")</f>
        <v>-</v>
      </c>
      <c r="AH13" s="66" t="str">
        <f>IF($F13="Applications", "Yes", "-")</f>
        <v>-</v>
      </c>
      <c r="AI13" s="66" t="str">
        <f>IF($F13="Intelligence", "Yes", "-")</f>
        <v>-</v>
      </c>
      <c r="AJ13" s="66" t="str">
        <f>IF($F13="Improvement", "Yes", "-")</f>
        <v>-</v>
      </c>
      <c r="AK13" s="29"/>
      <c r="AL13" s="29"/>
      <c r="AM13" s="29"/>
      <c r="AN13" s="29"/>
      <c r="AO13" s="29"/>
    </row>
    <row r="14" spans="1:41" s="23" customFormat="1" ht="75" customHeight="1">
      <c r="A14" s="78">
        <v>14</v>
      </c>
      <c r="B14" s="79"/>
      <c r="C14" s="112"/>
      <c r="D14" s="112"/>
      <c r="E14" s="69"/>
      <c r="F14" s="81"/>
      <c r="G14" s="114"/>
      <c r="H14" s="110"/>
      <c r="I14" s="70" t="s">
        <v>32</v>
      </c>
      <c r="J14" s="70" t="s">
        <v>27</v>
      </c>
      <c r="K14" s="33" t="str">
        <f>IF(OR(I14="",J14=""),"",VLOOKUP(VALUE(LEFT(I14,2))*VALUE(LEFT(J14,2)),Score,2))</f>
        <v>Significant</v>
      </c>
      <c r="L14" s="72" t="str">
        <f>CONCATENATE(VALUE(LEFT(I14,2))*VALUE(LEFT(J14,2))," ",K14)</f>
        <v>24 Significant</v>
      </c>
      <c r="M14" s="110"/>
      <c r="N14" s="70" t="s">
        <v>26</v>
      </c>
      <c r="O14" s="70" t="s">
        <v>29</v>
      </c>
      <c r="P14" s="71" t="str">
        <f>IF(OR(N14="",O14=""),"",VLOOKUP(VALUE(LEFT(N14,2))*VALUE(LEFT(O14,2)),Score,2))</f>
        <v>Material</v>
      </c>
      <c r="Q14" s="72" t="str">
        <f>CONCATENATE(VALUE(LEFT(N14,2))*VALUE(LEFT(O14,2))," ",P14)</f>
        <v>8 Material</v>
      </c>
      <c r="R14" s="74"/>
      <c r="S14" s="30"/>
      <c r="T14" s="51"/>
      <c r="U14" s="74"/>
      <c r="V14" s="113"/>
      <c r="W14" s="115"/>
      <c r="X14" s="74"/>
      <c r="Y14" s="110"/>
      <c r="Z14" s="70" t="s">
        <v>26</v>
      </c>
      <c r="AA14" s="70" t="s">
        <v>31</v>
      </c>
      <c r="AB14" s="71" t="str">
        <f>IF(OR(Z14="",AA14=""),"",VLOOKUP(VALUE(LEFT(Z14,2))*VALUE(LEFT(AA14,2)),Score,2))</f>
        <v>Manageable</v>
      </c>
      <c r="AC14" s="72" t="str">
        <f>CONCATENATE(VALUE(LEFT(Z14,2))*VALUE(LEFT(AA14,2))," ",AB14)</f>
        <v>4 Manageable</v>
      </c>
      <c r="AD14" s="72"/>
      <c r="AE14" s="74"/>
      <c r="AF14" s="65"/>
      <c r="AG14" s="66" t="str">
        <f>IF($F14="Technology", "Yes","-")</f>
        <v>-</v>
      </c>
      <c r="AH14" s="66" t="str">
        <f>IF($F14="Applications", "Yes", "-")</f>
        <v>-</v>
      </c>
      <c r="AI14" s="66" t="str">
        <f>IF($F14="Intelligence", "Yes", "-")</f>
        <v>-</v>
      </c>
      <c r="AJ14" s="66" t="str">
        <f>IF($F14="Improvement", "Yes", "-")</f>
        <v>-</v>
      </c>
      <c r="AK14" s="29"/>
      <c r="AL14" s="29"/>
      <c r="AM14" s="29"/>
      <c r="AN14" s="29"/>
      <c r="AO14" s="29"/>
    </row>
    <row r="15" spans="1:41" s="23" customFormat="1" ht="75" customHeight="1">
      <c r="A15" s="78">
        <v>15</v>
      </c>
      <c r="B15" s="79"/>
      <c r="C15" s="112"/>
      <c r="D15" s="112"/>
      <c r="E15" s="69"/>
      <c r="F15" s="81"/>
      <c r="G15" s="114"/>
      <c r="H15" s="110"/>
      <c r="I15" s="70" t="s">
        <v>32</v>
      </c>
      <c r="J15" s="70" t="s">
        <v>27</v>
      </c>
      <c r="K15" s="33" t="str">
        <f>IF(OR(I15="",J15=""),"",VLOOKUP(VALUE(LEFT(I15,2))*VALUE(LEFT(J15,2)),Score,2))</f>
        <v>Significant</v>
      </c>
      <c r="L15" s="72" t="str">
        <f>CONCATENATE(VALUE(LEFT(I15,2))*VALUE(LEFT(J15,2))," ",K15)</f>
        <v>24 Significant</v>
      </c>
      <c r="M15" s="110"/>
      <c r="N15" s="70" t="s">
        <v>26</v>
      </c>
      <c r="O15" s="70" t="s">
        <v>29</v>
      </c>
      <c r="P15" s="71" t="str">
        <f>IF(OR(N15="",O15=""),"",VLOOKUP(VALUE(LEFT(N15,2))*VALUE(LEFT(O15,2)),Score,2))</f>
        <v>Material</v>
      </c>
      <c r="Q15" s="72" t="str">
        <f>CONCATENATE(VALUE(LEFT(N15,2))*VALUE(LEFT(O15,2))," ",P15)</f>
        <v>8 Material</v>
      </c>
      <c r="R15" s="74"/>
      <c r="S15" s="30"/>
      <c r="T15" s="51"/>
      <c r="U15" s="74"/>
      <c r="V15" s="113"/>
      <c r="W15" s="115"/>
      <c r="X15" s="74"/>
      <c r="Y15" s="110"/>
      <c r="Z15" s="70" t="s">
        <v>26</v>
      </c>
      <c r="AA15" s="70" t="s">
        <v>31</v>
      </c>
      <c r="AB15" s="71" t="str">
        <f>IF(OR(Z15="",AA15=""),"",VLOOKUP(VALUE(LEFT(Z15,2))*VALUE(LEFT(AA15,2)),Score,2))</f>
        <v>Manageable</v>
      </c>
      <c r="AC15" s="72" t="str">
        <f>CONCATENATE(VALUE(LEFT(Z15,2))*VALUE(LEFT(AA15,2))," ",AB15)</f>
        <v>4 Manageable</v>
      </c>
      <c r="AD15" s="72"/>
      <c r="AE15" s="74"/>
      <c r="AF15" s="65"/>
      <c r="AG15" s="66" t="str">
        <f>IF($F15="Technology", "Yes","-")</f>
        <v>-</v>
      </c>
      <c r="AH15" s="66" t="str">
        <f>IF($F15="Applications", "Yes", "-")</f>
        <v>-</v>
      </c>
      <c r="AI15" s="66" t="str">
        <f>IF($F15="Intelligence", "Yes", "-")</f>
        <v>-</v>
      </c>
      <c r="AJ15" s="66" t="str">
        <f>IF($F15="Improvement", "Yes", "-")</f>
        <v>-</v>
      </c>
      <c r="AK15" s="29"/>
      <c r="AL15" s="29"/>
      <c r="AM15" s="29"/>
      <c r="AN15" s="29"/>
      <c r="AO15" s="29"/>
    </row>
    <row r="16" spans="1:41" s="23" customFormat="1" ht="75" customHeight="1">
      <c r="A16" s="78">
        <v>16</v>
      </c>
      <c r="B16" s="79"/>
      <c r="C16" s="112"/>
      <c r="D16" s="112"/>
      <c r="E16" s="69"/>
      <c r="F16" s="81"/>
      <c r="G16" s="114"/>
      <c r="H16" s="110"/>
      <c r="I16" s="70" t="s">
        <v>32</v>
      </c>
      <c r="J16" s="70" t="s">
        <v>27</v>
      </c>
      <c r="K16" s="33" t="str">
        <f>IF(OR(I16="",J16=""),"",VLOOKUP(VALUE(LEFT(I16,2))*VALUE(LEFT(J16,2)),Score,2))</f>
        <v>Significant</v>
      </c>
      <c r="L16" s="72" t="str">
        <f>CONCATENATE(VALUE(LEFT(I16,2))*VALUE(LEFT(J16,2))," ",K16)</f>
        <v>24 Significant</v>
      </c>
      <c r="M16" s="110"/>
      <c r="N16" s="70" t="s">
        <v>26</v>
      </c>
      <c r="O16" s="70" t="s">
        <v>29</v>
      </c>
      <c r="P16" s="71" t="str">
        <f>IF(OR(N16="",O16=""),"",VLOOKUP(VALUE(LEFT(N16,2))*VALUE(LEFT(O16,2)),Score,2))</f>
        <v>Material</v>
      </c>
      <c r="Q16" s="72" t="str">
        <f>CONCATENATE(VALUE(LEFT(N16,2))*VALUE(LEFT(O16,2))," ",P16)</f>
        <v>8 Material</v>
      </c>
      <c r="R16" s="74"/>
      <c r="S16" s="30"/>
      <c r="T16" s="51"/>
      <c r="U16" s="74"/>
      <c r="V16" s="113"/>
      <c r="W16" s="115"/>
      <c r="X16" s="74"/>
      <c r="Y16" s="110"/>
      <c r="Z16" s="70" t="s">
        <v>26</v>
      </c>
      <c r="AA16" s="70" t="s">
        <v>31</v>
      </c>
      <c r="AB16" s="71" t="str">
        <f>IF(OR(Z16="",AA16=""),"",VLOOKUP(VALUE(LEFT(Z16,2))*VALUE(LEFT(AA16,2)),Score,2))</f>
        <v>Manageable</v>
      </c>
      <c r="AC16" s="72" t="str">
        <f>CONCATENATE(VALUE(LEFT(Z16,2))*VALUE(LEFT(AA16,2))," ",AB16)</f>
        <v>4 Manageable</v>
      </c>
      <c r="AD16" s="72"/>
      <c r="AE16" s="74"/>
      <c r="AF16" s="65"/>
      <c r="AG16" s="66" t="str">
        <f>IF($F16="Technology", "Yes","-")</f>
        <v>-</v>
      </c>
      <c r="AH16" s="66" t="str">
        <f>IF($F16="Applications", "Yes", "-")</f>
        <v>-</v>
      </c>
      <c r="AI16" s="66" t="str">
        <f>IF($F16="Intelligence", "Yes", "-")</f>
        <v>-</v>
      </c>
      <c r="AJ16" s="66" t="str">
        <f>IF($F16="Improvement", "Yes", "-")</f>
        <v>-</v>
      </c>
      <c r="AK16" s="29"/>
      <c r="AL16" s="29"/>
      <c r="AM16" s="29"/>
      <c r="AN16" s="29"/>
      <c r="AO16" s="29"/>
    </row>
    <row r="17" spans="1:41" s="23" customFormat="1" ht="75" customHeight="1">
      <c r="A17" s="78">
        <v>17</v>
      </c>
      <c r="B17" s="79"/>
      <c r="C17" s="112"/>
      <c r="D17" s="112"/>
      <c r="E17" s="69"/>
      <c r="F17" s="81"/>
      <c r="G17" s="114"/>
      <c r="H17" s="110"/>
      <c r="I17" s="70" t="s">
        <v>32</v>
      </c>
      <c r="J17" s="70" t="s">
        <v>27</v>
      </c>
      <c r="K17" s="33" t="str">
        <f>IF(OR(I17="",J17=""),"",VLOOKUP(VALUE(LEFT(I17,2))*VALUE(LEFT(J17,2)),Score,2))</f>
        <v>Significant</v>
      </c>
      <c r="L17" s="72" t="str">
        <f>CONCATENATE(VALUE(LEFT(I17,2))*VALUE(LEFT(J17,2))," ",K17)</f>
        <v>24 Significant</v>
      </c>
      <c r="M17" s="110"/>
      <c r="N17" s="70" t="s">
        <v>26</v>
      </c>
      <c r="O17" s="70" t="s">
        <v>29</v>
      </c>
      <c r="P17" s="71" t="str">
        <f>IF(OR(N17="",O17=""),"",VLOOKUP(VALUE(LEFT(N17,2))*VALUE(LEFT(O17,2)),Score,2))</f>
        <v>Material</v>
      </c>
      <c r="Q17" s="72" t="str">
        <f>CONCATENATE(VALUE(LEFT(N17,2))*VALUE(LEFT(O17,2))," ",P17)</f>
        <v>8 Material</v>
      </c>
      <c r="R17" s="74"/>
      <c r="S17" s="30"/>
      <c r="T17" s="51"/>
      <c r="U17" s="74"/>
      <c r="V17" s="113"/>
      <c r="W17" s="115"/>
      <c r="X17" s="74"/>
      <c r="Y17" s="110"/>
      <c r="Z17" s="70" t="s">
        <v>26</v>
      </c>
      <c r="AA17" s="70" t="s">
        <v>31</v>
      </c>
      <c r="AB17" s="71" t="str">
        <f>IF(OR(Z17="",AA17=""),"",VLOOKUP(VALUE(LEFT(Z17,2))*VALUE(LEFT(AA17,2)),Score,2))</f>
        <v>Manageable</v>
      </c>
      <c r="AC17" s="72" t="str">
        <f>CONCATENATE(VALUE(LEFT(Z17,2))*VALUE(LEFT(AA17,2))," ",AB17)</f>
        <v>4 Manageable</v>
      </c>
      <c r="AD17" s="72"/>
      <c r="AE17" s="74"/>
      <c r="AF17" s="65"/>
      <c r="AG17" s="66" t="str">
        <f>IF($F17="Technology", "Yes","-")</f>
        <v>-</v>
      </c>
      <c r="AH17" s="66" t="str">
        <f>IF($F17="Applications", "Yes", "-")</f>
        <v>-</v>
      </c>
      <c r="AI17" s="66" t="str">
        <f>IF($F17="Intelligence", "Yes", "-")</f>
        <v>-</v>
      </c>
      <c r="AJ17" s="66" t="str">
        <f>IF($F17="Improvement", "Yes", "-")</f>
        <v>-</v>
      </c>
      <c r="AK17" s="29"/>
      <c r="AL17" s="29"/>
      <c r="AM17" s="29"/>
      <c r="AN17" s="29"/>
      <c r="AO17" s="29"/>
    </row>
    <row r="18" spans="1:41" s="23" customFormat="1" ht="75" customHeight="1">
      <c r="A18" s="78">
        <v>18</v>
      </c>
      <c r="B18" s="79"/>
      <c r="C18" s="112"/>
      <c r="D18" s="112"/>
      <c r="E18" s="69"/>
      <c r="F18" s="81"/>
      <c r="G18" s="114"/>
      <c r="H18" s="110"/>
      <c r="I18" s="70" t="s">
        <v>32</v>
      </c>
      <c r="J18" s="70" t="s">
        <v>27</v>
      </c>
      <c r="K18" s="33" t="str">
        <f>IF(OR(I18="",J18=""),"",VLOOKUP(VALUE(LEFT(I18,2))*VALUE(LEFT(J18,2)),Score,2))</f>
        <v>Significant</v>
      </c>
      <c r="L18" s="72" t="str">
        <f>CONCATENATE(VALUE(LEFT(I18,2))*VALUE(LEFT(J18,2))," ",K18)</f>
        <v>24 Significant</v>
      </c>
      <c r="M18" s="110"/>
      <c r="N18" s="70" t="s">
        <v>26</v>
      </c>
      <c r="O18" s="70" t="s">
        <v>29</v>
      </c>
      <c r="P18" s="71" t="str">
        <f>IF(OR(N18="",O18=""),"",VLOOKUP(VALUE(LEFT(N18,2))*VALUE(LEFT(O18,2)),Score,2))</f>
        <v>Material</v>
      </c>
      <c r="Q18" s="72" t="str">
        <f>CONCATENATE(VALUE(LEFT(N18,2))*VALUE(LEFT(O18,2))," ",P18)</f>
        <v>8 Material</v>
      </c>
      <c r="R18" s="74"/>
      <c r="S18" s="30"/>
      <c r="T18" s="51"/>
      <c r="U18" s="74"/>
      <c r="V18" s="113"/>
      <c r="W18" s="115"/>
      <c r="X18" s="74"/>
      <c r="Y18" s="110"/>
      <c r="Z18" s="70" t="s">
        <v>26</v>
      </c>
      <c r="AA18" s="70" t="s">
        <v>31</v>
      </c>
      <c r="AB18" s="71" t="str">
        <f>IF(OR(Z18="",AA18=""),"",VLOOKUP(VALUE(LEFT(Z18,2))*VALUE(LEFT(AA18,2)),Score,2))</f>
        <v>Manageable</v>
      </c>
      <c r="AC18" s="72" t="str">
        <f>CONCATENATE(VALUE(LEFT(Z18,2))*VALUE(LEFT(AA18,2))," ",AB18)</f>
        <v>4 Manageable</v>
      </c>
      <c r="AD18" s="72"/>
      <c r="AE18" s="74"/>
      <c r="AF18" s="65"/>
      <c r="AG18" s="66" t="str">
        <f>IF($F18="Technology", "Yes","-")</f>
        <v>-</v>
      </c>
      <c r="AH18" s="66" t="str">
        <f>IF($F18="Applications", "Yes", "-")</f>
        <v>-</v>
      </c>
      <c r="AI18" s="66" t="str">
        <f>IF($F18="Intelligence", "Yes", "-")</f>
        <v>-</v>
      </c>
      <c r="AJ18" s="66" t="str">
        <f>IF($F18="Improvement", "Yes", "-")</f>
        <v>-</v>
      </c>
      <c r="AK18" s="29"/>
      <c r="AL18" s="29"/>
      <c r="AM18" s="29"/>
      <c r="AN18" s="29"/>
      <c r="AO18" s="29"/>
    </row>
    <row r="19" spans="1:41" s="23" customFormat="1" ht="75" customHeight="1">
      <c r="A19" s="78">
        <v>19</v>
      </c>
      <c r="B19" s="79"/>
      <c r="C19" s="112"/>
      <c r="D19" s="112"/>
      <c r="E19" s="69"/>
      <c r="F19" s="81"/>
      <c r="G19" s="114"/>
      <c r="H19" s="110"/>
      <c r="I19" s="70" t="s">
        <v>32</v>
      </c>
      <c r="J19" s="70" t="s">
        <v>27</v>
      </c>
      <c r="K19" s="33" t="str">
        <f>IF(OR(I19="",J19=""),"",VLOOKUP(VALUE(LEFT(I19,2))*VALUE(LEFT(J19,2)),Score,2))</f>
        <v>Significant</v>
      </c>
      <c r="L19" s="72" t="str">
        <f>CONCATENATE(VALUE(LEFT(I19,2))*VALUE(LEFT(J19,2))," ",K19)</f>
        <v>24 Significant</v>
      </c>
      <c r="M19" s="110"/>
      <c r="N19" s="70" t="s">
        <v>26</v>
      </c>
      <c r="O19" s="70" t="s">
        <v>29</v>
      </c>
      <c r="P19" s="71" t="str">
        <f>IF(OR(N19="",O19=""),"",VLOOKUP(VALUE(LEFT(N19,2))*VALUE(LEFT(O19,2)),Score,2))</f>
        <v>Material</v>
      </c>
      <c r="Q19" s="72" t="str">
        <f>CONCATENATE(VALUE(LEFT(N19,2))*VALUE(LEFT(O19,2))," ",P19)</f>
        <v>8 Material</v>
      </c>
      <c r="R19" s="74"/>
      <c r="S19" s="30"/>
      <c r="T19" s="51"/>
      <c r="U19" s="74"/>
      <c r="V19" s="113"/>
      <c r="W19" s="115"/>
      <c r="X19" s="74"/>
      <c r="Y19" s="110"/>
      <c r="Z19" s="70" t="s">
        <v>26</v>
      </c>
      <c r="AA19" s="70" t="s">
        <v>31</v>
      </c>
      <c r="AB19" s="71" t="str">
        <f>IF(OR(Z19="",AA19=""),"",VLOOKUP(VALUE(LEFT(Z19,2))*VALUE(LEFT(AA19,2)),Score,2))</f>
        <v>Manageable</v>
      </c>
      <c r="AC19" s="72" t="str">
        <f>CONCATENATE(VALUE(LEFT(Z19,2))*VALUE(LEFT(AA19,2))," ",AB19)</f>
        <v>4 Manageable</v>
      </c>
      <c r="AD19" s="72"/>
      <c r="AE19" s="74"/>
      <c r="AF19" s="65"/>
      <c r="AG19" s="66" t="str">
        <f>IF($F19="Technology", "Yes","-")</f>
        <v>-</v>
      </c>
      <c r="AH19" s="66" t="str">
        <f>IF($F19="Applications", "Yes", "-")</f>
        <v>-</v>
      </c>
      <c r="AI19" s="66" t="str">
        <f>IF($F19="Intelligence", "Yes", "-")</f>
        <v>-</v>
      </c>
      <c r="AJ19" s="66" t="str">
        <f>IF($F19="Improvement", "Yes", "-")</f>
        <v>-</v>
      </c>
      <c r="AK19" s="29"/>
      <c r="AL19" s="29"/>
      <c r="AM19" s="29"/>
      <c r="AN19" s="29"/>
      <c r="AO19" s="29"/>
    </row>
    <row r="20" spans="1:41" s="23" customFormat="1" ht="75" customHeight="1">
      <c r="A20" s="78">
        <v>20</v>
      </c>
      <c r="B20" s="79"/>
      <c r="C20" s="112"/>
      <c r="D20" s="112"/>
      <c r="E20" s="69"/>
      <c r="F20" s="81"/>
      <c r="G20" s="114"/>
      <c r="H20" s="110"/>
      <c r="I20" s="70" t="s">
        <v>32</v>
      </c>
      <c r="J20" s="70" t="s">
        <v>27</v>
      </c>
      <c r="K20" s="33" t="str">
        <f>IF(OR(I20="",J20=""),"",VLOOKUP(VALUE(LEFT(I20,2))*VALUE(LEFT(J20,2)),Score,2))</f>
        <v>Significant</v>
      </c>
      <c r="L20" s="72" t="str">
        <f>CONCATENATE(VALUE(LEFT(I20,2))*VALUE(LEFT(J20,2))," ",K20)</f>
        <v>24 Significant</v>
      </c>
      <c r="M20" s="110"/>
      <c r="N20" s="70" t="s">
        <v>26</v>
      </c>
      <c r="O20" s="70" t="s">
        <v>29</v>
      </c>
      <c r="P20" s="71" t="str">
        <f>IF(OR(N20="",O20=""),"",VLOOKUP(VALUE(LEFT(N20,2))*VALUE(LEFT(O20,2)),Score,2))</f>
        <v>Material</v>
      </c>
      <c r="Q20" s="72" t="str">
        <f>CONCATENATE(VALUE(LEFT(N20,2))*VALUE(LEFT(O20,2))," ",P20)</f>
        <v>8 Material</v>
      </c>
      <c r="R20" s="74"/>
      <c r="S20" s="30"/>
      <c r="T20" s="51"/>
      <c r="U20" s="74"/>
      <c r="V20" s="113"/>
      <c r="W20" s="115"/>
      <c r="X20" s="74"/>
      <c r="Y20" s="110"/>
      <c r="Z20" s="70" t="s">
        <v>26</v>
      </c>
      <c r="AA20" s="70" t="s">
        <v>31</v>
      </c>
      <c r="AB20" s="71" t="str">
        <f>IF(OR(Z20="",AA20=""),"",VLOOKUP(VALUE(LEFT(Z20,2))*VALUE(LEFT(AA20,2)),Score,2))</f>
        <v>Manageable</v>
      </c>
      <c r="AC20" s="72" t="str">
        <f>CONCATENATE(VALUE(LEFT(Z20,2))*VALUE(LEFT(AA20,2))," ",AB20)</f>
        <v>4 Manageable</v>
      </c>
      <c r="AD20" s="72"/>
      <c r="AE20" s="74"/>
      <c r="AF20" s="65"/>
      <c r="AG20" s="66" t="str">
        <f>IF($F20="Technology", "Yes","-")</f>
        <v>-</v>
      </c>
      <c r="AH20" s="66" t="str">
        <f>IF($F20="Applications", "Yes", "-")</f>
        <v>-</v>
      </c>
      <c r="AI20" s="66" t="str">
        <f>IF($F20="Intelligence", "Yes", "-")</f>
        <v>-</v>
      </c>
      <c r="AJ20" s="66" t="str">
        <f>IF($F20="Improvement", "Yes", "-")</f>
        <v>-</v>
      </c>
      <c r="AK20" s="29"/>
      <c r="AL20" s="29"/>
      <c r="AM20" s="29"/>
      <c r="AN20" s="29"/>
      <c r="AO20" s="29"/>
    </row>
    <row r="21" spans="1:41" s="23" customFormat="1" ht="75" customHeight="1">
      <c r="A21" s="78">
        <v>21</v>
      </c>
      <c r="B21" s="79"/>
      <c r="C21" s="112"/>
      <c r="D21" s="112"/>
      <c r="E21" s="69"/>
      <c r="F21" s="81"/>
      <c r="G21" s="114"/>
      <c r="H21" s="110"/>
      <c r="I21" s="70" t="s">
        <v>32</v>
      </c>
      <c r="J21" s="70" t="s">
        <v>27</v>
      </c>
      <c r="K21" s="33" t="str">
        <f>IF(OR(I21="",J21=""),"",VLOOKUP(VALUE(LEFT(I21,2))*VALUE(LEFT(J21,2)),Score,2))</f>
        <v>Significant</v>
      </c>
      <c r="L21" s="72" t="str">
        <f>CONCATENATE(VALUE(LEFT(I21,2))*VALUE(LEFT(J21,2))," ",K21)</f>
        <v>24 Significant</v>
      </c>
      <c r="M21" s="110"/>
      <c r="N21" s="70" t="s">
        <v>26</v>
      </c>
      <c r="O21" s="70" t="s">
        <v>29</v>
      </c>
      <c r="P21" s="71" t="str">
        <f>IF(OR(N21="",O21=""),"",VLOOKUP(VALUE(LEFT(N21,2))*VALUE(LEFT(O21,2)),Score,2))</f>
        <v>Material</v>
      </c>
      <c r="Q21" s="72" t="str">
        <f>CONCATENATE(VALUE(LEFT(N21,2))*VALUE(LEFT(O21,2))," ",P21)</f>
        <v>8 Material</v>
      </c>
      <c r="R21" s="74"/>
      <c r="S21" s="30"/>
      <c r="T21" s="51"/>
      <c r="U21" s="74"/>
      <c r="V21" s="113"/>
      <c r="W21" s="115"/>
      <c r="X21" s="74"/>
      <c r="Y21" s="110"/>
      <c r="Z21" s="70" t="s">
        <v>26</v>
      </c>
      <c r="AA21" s="70" t="s">
        <v>31</v>
      </c>
      <c r="AB21" s="71" t="str">
        <f>IF(OR(Z21="",AA21=""),"",VLOOKUP(VALUE(LEFT(Z21,2))*VALUE(LEFT(AA21,2)),Score,2))</f>
        <v>Manageable</v>
      </c>
      <c r="AC21" s="72" t="str">
        <f>CONCATENATE(VALUE(LEFT(Z21,2))*VALUE(LEFT(AA21,2))," ",AB21)</f>
        <v>4 Manageable</v>
      </c>
      <c r="AD21" s="72"/>
      <c r="AE21" s="74"/>
      <c r="AF21" s="65"/>
      <c r="AG21" s="66" t="str">
        <f>IF($F21="Technology", "Yes","-")</f>
        <v>-</v>
      </c>
      <c r="AH21" s="66" t="str">
        <f>IF($F21="Applications", "Yes", "-")</f>
        <v>-</v>
      </c>
      <c r="AI21" s="66" t="str">
        <f>IF($F21="Intelligence", "Yes", "-")</f>
        <v>-</v>
      </c>
      <c r="AJ21" s="66" t="str">
        <f>IF($F21="Improvement", "Yes", "-")</f>
        <v>-</v>
      </c>
      <c r="AK21" s="29"/>
      <c r="AL21" s="29"/>
      <c r="AM21" s="29"/>
      <c r="AN21" s="29"/>
      <c r="AO21" s="29"/>
    </row>
    <row r="22" spans="1:41" s="23" customFormat="1" ht="75" customHeight="1">
      <c r="A22" s="78">
        <v>22</v>
      </c>
      <c r="B22" s="79"/>
      <c r="C22" s="112"/>
      <c r="D22" s="112"/>
      <c r="E22" s="69"/>
      <c r="F22" s="81"/>
      <c r="G22" s="114"/>
      <c r="H22" s="110"/>
      <c r="I22" s="70" t="s">
        <v>32</v>
      </c>
      <c r="J22" s="70" t="s">
        <v>27</v>
      </c>
      <c r="K22" s="33" t="str">
        <f>IF(OR(I22="",J22=""),"",VLOOKUP(VALUE(LEFT(I22,2))*VALUE(LEFT(J22,2)),Score,2))</f>
        <v>Significant</v>
      </c>
      <c r="L22" s="72" t="str">
        <f>CONCATENATE(VALUE(LEFT(I22,2))*VALUE(LEFT(J22,2))," ",K22)</f>
        <v>24 Significant</v>
      </c>
      <c r="M22" s="110"/>
      <c r="N22" s="70" t="s">
        <v>26</v>
      </c>
      <c r="O22" s="70" t="s">
        <v>29</v>
      </c>
      <c r="P22" s="71" t="str">
        <f>IF(OR(N22="",O22=""),"",VLOOKUP(VALUE(LEFT(N22,2))*VALUE(LEFT(O22,2)),Score,2))</f>
        <v>Material</v>
      </c>
      <c r="Q22" s="72" t="str">
        <f>CONCATENATE(VALUE(LEFT(N22,2))*VALUE(LEFT(O22,2))," ",P22)</f>
        <v>8 Material</v>
      </c>
      <c r="R22" s="74"/>
      <c r="S22" s="30"/>
      <c r="T22" s="51"/>
      <c r="U22" s="74"/>
      <c r="V22" s="113"/>
      <c r="W22" s="115"/>
      <c r="X22" s="74"/>
      <c r="Y22" s="110"/>
      <c r="Z22" s="70" t="s">
        <v>26</v>
      </c>
      <c r="AA22" s="70" t="s">
        <v>31</v>
      </c>
      <c r="AB22" s="71" t="str">
        <f>IF(OR(Z22="",AA22=""),"",VLOOKUP(VALUE(LEFT(Z22,2))*VALUE(LEFT(AA22,2)),Score,2))</f>
        <v>Manageable</v>
      </c>
      <c r="AC22" s="72" t="str">
        <f>CONCATENATE(VALUE(LEFT(Z22,2))*VALUE(LEFT(AA22,2))," ",AB22)</f>
        <v>4 Manageable</v>
      </c>
      <c r="AD22" s="72"/>
      <c r="AE22" s="74"/>
      <c r="AF22" s="65"/>
      <c r="AG22" s="66" t="str">
        <f>IF($F22="Technology", "Yes","-")</f>
        <v>-</v>
      </c>
      <c r="AH22" s="66" t="str">
        <f>IF($F22="Applications", "Yes", "-")</f>
        <v>-</v>
      </c>
      <c r="AI22" s="66" t="str">
        <f>IF($F22="Intelligence", "Yes", "-")</f>
        <v>-</v>
      </c>
      <c r="AJ22" s="66" t="str">
        <f>IF($F22="Improvement", "Yes", "-")</f>
        <v>-</v>
      </c>
      <c r="AK22" s="29"/>
      <c r="AL22" s="29"/>
      <c r="AM22" s="29"/>
      <c r="AN22" s="29"/>
      <c r="AO22" s="29"/>
    </row>
    <row r="23" spans="1:41" s="23" customFormat="1" ht="75" customHeight="1">
      <c r="A23" s="78">
        <v>23</v>
      </c>
      <c r="B23" s="79"/>
      <c r="C23" s="112"/>
      <c r="D23" s="112"/>
      <c r="E23" s="69"/>
      <c r="F23" s="81"/>
      <c r="G23" s="114"/>
      <c r="H23" s="110"/>
      <c r="I23" s="70" t="s">
        <v>32</v>
      </c>
      <c r="J23" s="70" t="s">
        <v>27</v>
      </c>
      <c r="K23" s="33" t="str">
        <f>IF(OR(I23="",J23=""),"",VLOOKUP(VALUE(LEFT(I23,2))*VALUE(LEFT(J23,2)),Score,2))</f>
        <v>Significant</v>
      </c>
      <c r="L23" s="72" t="str">
        <f>CONCATENATE(VALUE(LEFT(I23,2))*VALUE(LEFT(J23,2))," ",K23)</f>
        <v>24 Significant</v>
      </c>
      <c r="M23" s="110"/>
      <c r="N23" s="70" t="s">
        <v>26</v>
      </c>
      <c r="O23" s="70" t="s">
        <v>29</v>
      </c>
      <c r="P23" s="71" t="str">
        <f>IF(OR(N23="",O23=""),"",VLOOKUP(VALUE(LEFT(N23,2))*VALUE(LEFT(O23,2)),Score,2))</f>
        <v>Material</v>
      </c>
      <c r="Q23" s="72" t="str">
        <f>CONCATENATE(VALUE(LEFT(N23,2))*VALUE(LEFT(O23,2))," ",P23)</f>
        <v>8 Material</v>
      </c>
      <c r="R23" s="74"/>
      <c r="S23" s="30"/>
      <c r="T23" s="51"/>
      <c r="U23" s="74"/>
      <c r="V23" s="113"/>
      <c r="W23" s="115"/>
      <c r="X23" s="74"/>
      <c r="Y23" s="110"/>
      <c r="Z23" s="70" t="s">
        <v>26</v>
      </c>
      <c r="AA23" s="70" t="s">
        <v>31</v>
      </c>
      <c r="AB23" s="71" t="str">
        <f>IF(OR(Z23="",AA23=""),"",VLOOKUP(VALUE(LEFT(Z23,2))*VALUE(LEFT(AA23,2)),Score,2))</f>
        <v>Manageable</v>
      </c>
      <c r="AC23" s="72" t="str">
        <f>CONCATENATE(VALUE(LEFT(Z23,2))*VALUE(LEFT(AA23,2))," ",AB23)</f>
        <v>4 Manageable</v>
      </c>
      <c r="AD23" s="72"/>
      <c r="AE23" s="74"/>
      <c r="AF23" s="65"/>
      <c r="AG23" s="66" t="str">
        <f>IF($F23="Technology", "Yes","-")</f>
        <v>-</v>
      </c>
      <c r="AH23" s="66" t="str">
        <f>IF($F23="Applications", "Yes", "-")</f>
        <v>-</v>
      </c>
      <c r="AI23" s="66" t="str">
        <f>IF($F23="Intelligence", "Yes", "-")</f>
        <v>-</v>
      </c>
      <c r="AJ23" s="66" t="str">
        <f>IF($F23="Improvement", "Yes", "-")</f>
        <v>-</v>
      </c>
      <c r="AK23" s="29"/>
      <c r="AL23" s="29"/>
      <c r="AM23" s="29"/>
      <c r="AN23" s="29"/>
      <c r="AO23" s="29"/>
    </row>
    <row r="24" spans="1:41" s="23" customFormat="1" ht="75" customHeight="1">
      <c r="A24" s="78">
        <v>24</v>
      </c>
      <c r="B24" s="79"/>
      <c r="C24" s="112"/>
      <c r="D24" s="112"/>
      <c r="E24" s="69"/>
      <c r="F24" s="81"/>
      <c r="G24" s="114"/>
      <c r="H24" s="110"/>
      <c r="I24" s="70" t="s">
        <v>32</v>
      </c>
      <c r="J24" s="70" t="s">
        <v>27</v>
      </c>
      <c r="K24" s="33" t="str">
        <f>IF(OR(I24="",J24=""),"",VLOOKUP(VALUE(LEFT(I24,2))*VALUE(LEFT(J24,2)),Score,2))</f>
        <v>Significant</v>
      </c>
      <c r="L24" s="72" t="str">
        <f>CONCATENATE(VALUE(LEFT(I24,2))*VALUE(LEFT(J24,2))," ",K24)</f>
        <v>24 Significant</v>
      </c>
      <c r="M24" s="110"/>
      <c r="N24" s="70" t="s">
        <v>26</v>
      </c>
      <c r="O24" s="70" t="s">
        <v>29</v>
      </c>
      <c r="P24" s="71" t="str">
        <f>IF(OR(N24="",O24=""),"",VLOOKUP(VALUE(LEFT(N24,2))*VALUE(LEFT(O24,2)),Score,2))</f>
        <v>Material</v>
      </c>
      <c r="Q24" s="72" t="str">
        <f>CONCATENATE(VALUE(LEFT(N24,2))*VALUE(LEFT(O24,2))," ",P24)</f>
        <v>8 Material</v>
      </c>
      <c r="R24" s="74"/>
      <c r="S24" s="30"/>
      <c r="T24" s="51"/>
      <c r="U24" s="74"/>
      <c r="V24" s="113"/>
      <c r="W24" s="115"/>
      <c r="X24" s="74"/>
      <c r="Y24" s="110"/>
      <c r="Z24" s="70" t="s">
        <v>26</v>
      </c>
      <c r="AA24" s="70" t="s">
        <v>31</v>
      </c>
      <c r="AB24" s="71" t="str">
        <f>IF(OR(Z24="",AA24=""),"",VLOOKUP(VALUE(LEFT(Z24,2))*VALUE(LEFT(AA24,2)),Score,2))</f>
        <v>Manageable</v>
      </c>
      <c r="AC24" s="72" t="str">
        <f>CONCATENATE(VALUE(LEFT(Z24,2))*VALUE(LEFT(AA24,2))," ",AB24)</f>
        <v>4 Manageable</v>
      </c>
      <c r="AD24" s="72"/>
      <c r="AE24" s="74"/>
      <c r="AF24" s="65"/>
      <c r="AG24" s="66" t="str">
        <f>IF($F24="Technology", "Yes","-")</f>
        <v>-</v>
      </c>
      <c r="AH24" s="66" t="str">
        <f>IF($F24="Applications", "Yes", "-")</f>
        <v>-</v>
      </c>
      <c r="AI24" s="66" t="str">
        <f>IF($F24="Intelligence", "Yes", "-")</f>
        <v>-</v>
      </c>
      <c r="AJ24" s="66" t="str">
        <f>IF($F24="Improvement", "Yes", "-")</f>
        <v>-</v>
      </c>
      <c r="AK24" s="29"/>
      <c r="AL24" s="29"/>
      <c r="AM24" s="29"/>
      <c r="AN24" s="29"/>
      <c r="AO24" s="29"/>
    </row>
    <row r="25" spans="1:41" s="23" customFormat="1" ht="75" customHeight="1">
      <c r="A25" s="78">
        <v>25</v>
      </c>
      <c r="B25" s="79"/>
      <c r="C25" s="112"/>
      <c r="D25" s="112"/>
      <c r="E25" s="69"/>
      <c r="F25" s="81"/>
      <c r="G25" s="114"/>
      <c r="H25" s="110"/>
      <c r="I25" s="70" t="s">
        <v>32</v>
      </c>
      <c r="J25" s="70" t="s">
        <v>27</v>
      </c>
      <c r="K25" s="33" t="str">
        <f>IF(OR(I25="",J25=""),"",VLOOKUP(VALUE(LEFT(I25,2))*VALUE(LEFT(J25,2)),Score,2))</f>
        <v>Significant</v>
      </c>
      <c r="L25" s="72" t="str">
        <f>CONCATENATE(VALUE(LEFT(I25,2))*VALUE(LEFT(J25,2))," ",K25)</f>
        <v>24 Significant</v>
      </c>
      <c r="M25" s="110"/>
      <c r="N25" s="70" t="s">
        <v>26</v>
      </c>
      <c r="O25" s="70" t="s">
        <v>29</v>
      </c>
      <c r="P25" s="71" t="str">
        <f>IF(OR(N25="",O25=""),"",VLOOKUP(VALUE(LEFT(N25,2))*VALUE(LEFT(O25,2)),Score,2))</f>
        <v>Material</v>
      </c>
      <c r="Q25" s="72" t="str">
        <f>CONCATENATE(VALUE(LEFT(N25,2))*VALUE(LEFT(O25,2))," ",P25)</f>
        <v>8 Material</v>
      </c>
      <c r="R25" s="74"/>
      <c r="S25" s="30"/>
      <c r="T25" s="51"/>
      <c r="U25" s="74"/>
      <c r="V25" s="113"/>
      <c r="W25" s="115"/>
      <c r="X25" s="74"/>
      <c r="Y25" s="110"/>
      <c r="Z25" s="70" t="s">
        <v>26</v>
      </c>
      <c r="AA25" s="70" t="s">
        <v>31</v>
      </c>
      <c r="AB25" s="71" t="str">
        <f>IF(OR(Z25="",AA25=""),"",VLOOKUP(VALUE(LEFT(Z25,2))*VALUE(LEFT(AA25,2)),Score,2))</f>
        <v>Manageable</v>
      </c>
      <c r="AC25" s="72" t="str">
        <f>CONCATENATE(VALUE(LEFT(Z25,2))*VALUE(LEFT(AA25,2))," ",AB25)</f>
        <v>4 Manageable</v>
      </c>
      <c r="AD25" s="72"/>
      <c r="AE25" s="74"/>
      <c r="AF25" s="65"/>
      <c r="AG25" s="66" t="str">
        <f>IF($F25="Technology", "Yes","-")</f>
        <v>-</v>
      </c>
      <c r="AH25" s="66" t="str">
        <f>IF($F25="Applications", "Yes", "-")</f>
        <v>-</v>
      </c>
      <c r="AI25" s="66" t="str">
        <f>IF($F25="Intelligence", "Yes", "-")</f>
        <v>-</v>
      </c>
      <c r="AJ25" s="66" t="str">
        <f>IF($F25="Improvement", "Yes", "-")</f>
        <v>-</v>
      </c>
      <c r="AK25" s="29"/>
      <c r="AL25" s="29"/>
      <c r="AM25" s="29"/>
      <c r="AN25" s="29"/>
      <c r="AO25" s="29"/>
    </row>
    <row r="26" spans="1:41" s="23" customFormat="1" ht="75" customHeight="1">
      <c r="A26" s="78">
        <v>26</v>
      </c>
      <c r="B26" s="79"/>
      <c r="C26" s="112"/>
      <c r="D26" s="112"/>
      <c r="E26" s="69"/>
      <c r="F26" s="81"/>
      <c r="G26" s="114"/>
      <c r="H26" s="110"/>
      <c r="I26" s="70" t="s">
        <v>32</v>
      </c>
      <c r="J26" s="70" t="s">
        <v>27</v>
      </c>
      <c r="K26" s="33" t="str">
        <f>IF(OR(I26="",J26=""),"",VLOOKUP(VALUE(LEFT(I26,2))*VALUE(LEFT(J26,2)),Score,2))</f>
        <v>Significant</v>
      </c>
      <c r="L26" s="72" t="str">
        <f>CONCATENATE(VALUE(LEFT(I26,2))*VALUE(LEFT(J26,2))," ",K26)</f>
        <v>24 Significant</v>
      </c>
      <c r="M26" s="110"/>
      <c r="N26" s="70" t="s">
        <v>26</v>
      </c>
      <c r="O26" s="70" t="s">
        <v>29</v>
      </c>
      <c r="P26" s="71" t="str">
        <f>IF(OR(N26="",O26=""),"",VLOOKUP(VALUE(LEFT(N26,2))*VALUE(LEFT(O26,2)),Score,2))</f>
        <v>Material</v>
      </c>
      <c r="Q26" s="72" t="str">
        <f>CONCATENATE(VALUE(LEFT(N26,2))*VALUE(LEFT(O26,2))," ",P26)</f>
        <v>8 Material</v>
      </c>
      <c r="R26" s="74"/>
      <c r="S26" s="30"/>
      <c r="T26" s="51"/>
      <c r="U26" s="74"/>
      <c r="V26" s="113"/>
      <c r="W26" s="115"/>
      <c r="X26" s="74"/>
      <c r="Y26" s="110"/>
      <c r="Z26" s="70" t="s">
        <v>26</v>
      </c>
      <c r="AA26" s="70" t="s">
        <v>31</v>
      </c>
      <c r="AB26" s="71" t="str">
        <f>IF(OR(Z26="",AA26=""),"",VLOOKUP(VALUE(LEFT(Z26,2))*VALUE(LEFT(AA26,2)),Score,2))</f>
        <v>Manageable</v>
      </c>
      <c r="AC26" s="72" t="str">
        <f>CONCATENATE(VALUE(LEFT(Z26,2))*VALUE(LEFT(AA26,2))," ",AB26)</f>
        <v>4 Manageable</v>
      </c>
      <c r="AD26" s="72"/>
      <c r="AE26" s="74"/>
      <c r="AF26" s="65"/>
      <c r="AG26" s="66" t="str">
        <f>IF($F26="Technology", "Yes","-")</f>
        <v>-</v>
      </c>
      <c r="AH26" s="66" t="str">
        <f>IF($F26="Applications", "Yes", "-")</f>
        <v>-</v>
      </c>
      <c r="AI26" s="66" t="str">
        <f>IF($F26="Intelligence", "Yes", "-")</f>
        <v>-</v>
      </c>
      <c r="AJ26" s="66" t="str">
        <f>IF($F26="Improvement", "Yes", "-")</f>
        <v>-</v>
      </c>
      <c r="AK26" s="29"/>
      <c r="AL26" s="29"/>
      <c r="AM26" s="29"/>
      <c r="AN26" s="29"/>
      <c r="AO26" s="29"/>
    </row>
    <row r="27" spans="1:41" s="23" customFormat="1" ht="75" customHeight="1">
      <c r="A27" s="78">
        <v>27</v>
      </c>
      <c r="B27" s="79"/>
      <c r="C27" s="112"/>
      <c r="D27" s="112"/>
      <c r="E27" s="69"/>
      <c r="F27" s="81"/>
      <c r="G27" s="114"/>
      <c r="H27" s="110"/>
      <c r="I27" s="70" t="s">
        <v>32</v>
      </c>
      <c r="J27" s="70" t="s">
        <v>27</v>
      </c>
      <c r="K27" s="33" t="str">
        <f>IF(OR(I27="",J27=""),"",VLOOKUP(VALUE(LEFT(I27,2))*VALUE(LEFT(J27,2)),Score,2))</f>
        <v>Significant</v>
      </c>
      <c r="L27" s="72" t="str">
        <f>CONCATENATE(VALUE(LEFT(I27,2))*VALUE(LEFT(J27,2))," ",K27)</f>
        <v>24 Significant</v>
      </c>
      <c r="M27" s="110"/>
      <c r="N27" s="70" t="s">
        <v>26</v>
      </c>
      <c r="O27" s="70" t="s">
        <v>29</v>
      </c>
      <c r="P27" s="71" t="str">
        <f>IF(OR(N27="",O27=""),"",VLOOKUP(VALUE(LEFT(N27,2))*VALUE(LEFT(O27,2)),Score,2))</f>
        <v>Material</v>
      </c>
      <c r="Q27" s="72" t="str">
        <f>CONCATENATE(VALUE(LEFT(N27,2))*VALUE(LEFT(O27,2))," ",P27)</f>
        <v>8 Material</v>
      </c>
      <c r="R27" s="74"/>
      <c r="S27" s="30"/>
      <c r="T27" s="51"/>
      <c r="U27" s="74"/>
      <c r="V27" s="113"/>
      <c r="W27" s="115"/>
      <c r="X27" s="74"/>
      <c r="Y27" s="110"/>
      <c r="Z27" s="70" t="s">
        <v>26</v>
      </c>
      <c r="AA27" s="70" t="s">
        <v>31</v>
      </c>
      <c r="AB27" s="71" t="str">
        <f>IF(OR(Z27="",AA27=""),"",VLOOKUP(VALUE(LEFT(Z27,2))*VALUE(LEFT(AA27,2)),Score,2))</f>
        <v>Manageable</v>
      </c>
      <c r="AC27" s="72" t="str">
        <f>CONCATENATE(VALUE(LEFT(Z27,2))*VALUE(LEFT(AA27,2))," ",AB27)</f>
        <v>4 Manageable</v>
      </c>
      <c r="AD27" s="72"/>
      <c r="AE27" s="74"/>
      <c r="AF27" s="65"/>
      <c r="AG27" s="66" t="str">
        <f>IF($F27="Technology", "Yes","-")</f>
        <v>-</v>
      </c>
      <c r="AH27" s="66" t="str">
        <f>IF($F27="Applications", "Yes", "-")</f>
        <v>-</v>
      </c>
      <c r="AI27" s="66" t="str">
        <f>IF($F27="Intelligence", "Yes", "-")</f>
        <v>-</v>
      </c>
      <c r="AJ27" s="66" t="str">
        <f>IF($F27="Improvement", "Yes", "-")</f>
        <v>-</v>
      </c>
      <c r="AK27" s="29"/>
      <c r="AL27" s="29"/>
      <c r="AM27" s="29"/>
      <c r="AN27" s="29"/>
      <c r="AO27" s="29"/>
    </row>
    <row r="28" spans="1:41" s="23" customFormat="1" ht="75" customHeight="1">
      <c r="A28" s="78">
        <v>28</v>
      </c>
      <c r="B28" s="79"/>
      <c r="C28" s="112"/>
      <c r="D28" s="112"/>
      <c r="E28" s="69"/>
      <c r="F28" s="81"/>
      <c r="G28" s="114"/>
      <c r="H28" s="110"/>
      <c r="I28" s="70" t="s">
        <v>32</v>
      </c>
      <c r="J28" s="70" t="s">
        <v>27</v>
      </c>
      <c r="K28" s="33" t="str">
        <f>IF(OR(I28="",J28=""),"",VLOOKUP(VALUE(LEFT(I28,2))*VALUE(LEFT(J28,2)),Score,2))</f>
        <v>Significant</v>
      </c>
      <c r="L28" s="72" t="str">
        <f>CONCATENATE(VALUE(LEFT(I28,2))*VALUE(LEFT(J28,2))," ",K28)</f>
        <v>24 Significant</v>
      </c>
      <c r="M28" s="110"/>
      <c r="N28" s="70" t="s">
        <v>26</v>
      </c>
      <c r="O28" s="70" t="s">
        <v>29</v>
      </c>
      <c r="P28" s="71" t="str">
        <f>IF(OR(N28="",O28=""),"",VLOOKUP(VALUE(LEFT(N28,2))*VALUE(LEFT(O28,2)),Score,2))</f>
        <v>Material</v>
      </c>
      <c r="Q28" s="72" t="str">
        <f>CONCATENATE(VALUE(LEFT(N28,2))*VALUE(LEFT(O28,2))," ",P28)</f>
        <v>8 Material</v>
      </c>
      <c r="R28" s="74"/>
      <c r="S28" s="30"/>
      <c r="T28" s="51"/>
      <c r="U28" s="74"/>
      <c r="V28" s="113"/>
      <c r="W28" s="115"/>
      <c r="X28" s="74"/>
      <c r="Y28" s="110"/>
      <c r="Z28" s="70" t="s">
        <v>26</v>
      </c>
      <c r="AA28" s="70" t="s">
        <v>31</v>
      </c>
      <c r="AB28" s="71" t="str">
        <f>IF(OR(Z28="",AA28=""),"",VLOOKUP(VALUE(LEFT(Z28,2))*VALUE(LEFT(AA28,2)),Score,2))</f>
        <v>Manageable</v>
      </c>
      <c r="AC28" s="72" t="str">
        <f>CONCATENATE(VALUE(LEFT(Z28,2))*VALUE(LEFT(AA28,2))," ",AB28)</f>
        <v>4 Manageable</v>
      </c>
      <c r="AD28" s="72"/>
      <c r="AE28" s="74"/>
      <c r="AF28" s="65"/>
      <c r="AG28" s="66" t="str">
        <f>IF($F28="Technology", "Yes","-")</f>
        <v>-</v>
      </c>
      <c r="AH28" s="66" t="str">
        <f>IF($F28="Applications", "Yes", "-")</f>
        <v>-</v>
      </c>
      <c r="AI28" s="66" t="str">
        <f>IF($F28="Intelligence", "Yes", "-")</f>
        <v>-</v>
      </c>
      <c r="AJ28" s="66" t="str">
        <f>IF($F28="Improvement", "Yes", "-")</f>
        <v>-</v>
      </c>
      <c r="AK28" s="29"/>
      <c r="AL28" s="29"/>
      <c r="AM28" s="29"/>
      <c r="AN28" s="29"/>
      <c r="AO28" s="29"/>
    </row>
    <row r="29" spans="1:41" s="23" customFormat="1" ht="75" customHeight="1">
      <c r="A29" s="78">
        <v>29</v>
      </c>
      <c r="B29" s="79"/>
      <c r="C29" s="112"/>
      <c r="D29" s="112"/>
      <c r="E29" s="69"/>
      <c r="F29" s="81"/>
      <c r="G29" s="114"/>
      <c r="H29" s="110"/>
      <c r="I29" s="70" t="s">
        <v>32</v>
      </c>
      <c r="J29" s="70" t="s">
        <v>27</v>
      </c>
      <c r="K29" s="33" t="str">
        <f>IF(OR(I29="",J29=""),"",VLOOKUP(VALUE(LEFT(I29,2))*VALUE(LEFT(J29,2)),Score,2))</f>
        <v>Significant</v>
      </c>
      <c r="L29" s="72" t="str">
        <f>CONCATENATE(VALUE(LEFT(I29,2))*VALUE(LEFT(J29,2))," ",K29)</f>
        <v>24 Significant</v>
      </c>
      <c r="M29" s="110"/>
      <c r="N29" s="70" t="s">
        <v>26</v>
      </c>
      <c r="O29" s="70" t="s">
        <v>29</v>
      </c>
      <c r="P29" s="71" t="str">
        <f>IF(OR(N29="",O29=""),"",VLOOKUP(VALUE(LEFT(N29,2))*VALUE(LEFT(O29,2)),Score,2))</f>
        <v>Material</v>
      </c>
      <c r="Q29" s="72" t="str">
        <f>CONCATENATE(VALUE(LEFT(N29,2))*VALUE(LEFT(O29,2))," ",P29)</f>
        <v>8 Material</v>
      </c>
      <c r="R29" s="74"/>
      <c r="S29" s="30"/>
      <c r="T29" s="51"/>
      <c r="U29" s="74"/>
      <c r="V29" s="113"/>
      <c r="W29" s="115"/>
      <c r="X29" s="74"/>
      <c r="Y29" s="110"/>
      <c r="Z29" s="70" t="s">
        <v>26</v>
      </c>
      <c r="AA29" s="70" t="s">
        <v>31</v>
      </c>
      <c r="AB29" s="71" t="str">
        <f>IF(OR(Z29="",AA29=""),"",VLOOKUP(VALUE(LEFT(Z29,2))*VALUE(LEFT(AA29,2)),Score,2))</f>
        <v>Manageable</v>
      </c>
      <c r="AC29" s="72" t="str">
        <f>CONCATENATE(VALUE(LEFT(Z29,2))*VALUE(LEFT(AA29,2))," ",AB29)</f>
        <v>4 Manageable</v>
      </c>
      <c r="AD29" s="72"/>
      <c r="AE29" s="74"/>
      <c r="AF29" s="65"/>
      <c r="AG29" s="66" t="str">
        <f>IF($F29="Technology", "Yes","-")</f>
        <v>-</v>
      </c>
      <c r="AH29" s="66" t="str">
        <f>IF($F29="Applications", "Yes", "-")</f>
        <v>-</v>
      </c>
      <c r="AI29" s="66" t="str">
        <f>IF($F29="Intelligence", "Yes", "-")</f>
        <v>-</v>
      </c>
      <c r="AJ29" s="66" t="str">
        <f>IF($F29="Improvement", "Yes", "-")</f>
        <v>-</v>
      </c>
      <c r="AK29" s="29"/>
      <c r="AL29" s="29"/>
      <c r="AM29" s="29"/>
      <c r="AN29" s="29"/>
      <c r="AO29" s="29"/>
    </row>
    <row r="30" spans="1:41" s="23" customFormat="1" ht="75" customHeight="1">
      <c r="A30" s="78">
        <v>30</v>
      </c>
      <c r="B30" s="79"/>
      <c r="C30" s="112"/>
      <c r="D30" s="112"/>
      <c r="E30" s="69"/>
      <c r="F30" s="81"/>
      <c r="G30" s="114"/>
      <c r="H30" s="110"/>
      <c r="I30" s="70" t="s">
        <v>32</v>
      </c>
      <c r="J30" s="70" t="s">
        <v>27</v>
      </c>
      <c r="K30" s="33" t="str">
        <f>IF(OR(I30="",J30=""),"",VLOOKUP(VALUE(LEFT(I30,2))*VALUE(LEFT(J30,2)),Score,2))</f>
        <v>Significant</v>
      </c>
      <c r="L30" s="72" t="str">
        <f>CONCATENATE(VALUE(LEFT(I30,2))*VALUE(LEFT(J30,2))," ",K30)</f>
        <v>24 Significant</v>
      </c>
      <c r="M30" s="110"/>
      <c r="N30" s="70" t="s">
        <v>26</v>
      </c>
      <c r="O30" s="70" t="s">
        <v>29</v>
      </c>
      <c r="P30" s="71" t="str">
        <f>IF(OR(N30="",O30=""),"",VLOOKUP(VALUE(LEFT(N30,2))*VALUE(LEFT(O30,2)),Score,2))</f>
        <v>Material</v>
      </c>
      <c r="Q30" s="72" t="str">
        <f>CONCATENATE(VALUE(LEFT(N30,2))*VALUE(LEFT(O30,2))," ",P30)</f>
        <v>8 Material</v>
      </c>
      <c r="R30" s="74"/>
      <c r="S30" s="30"/>
      <c r="T30" s="51"/>
      <c r="U30" s="74"/>
      <c r="V30" s="113"/>
      <c r="W30" s="115"/>
      <c r="X30" s="74"/>
      <c r="Y30" s="110"/>
      <c r="Z30" s="70" t="s">
        <v>26</v>
      </c>
      <c r="AA30" s="70" t="s">
        <v>31</v>
      </c>
      <c r="AB30" s="71" t="str">
        <f>IF(OR(Z30="",AA30=""),"",VLOOKUP(VALUE(LEFT(Z30,2))*VALUE(LEFT(AA30,2)),Score,2))</f>
        <v>Manageable</v>
      </c>
      <c r="AC30" s="72" t="str">
        <f>CONCATENATE(VALUE(LEFT(Z30,2))*VALUE(LEFT(AA30,2))," ",AB30)</f>
        <v>4 Manageable</v>
      </c>
      <c r="AD30" s="72"/>
      <c r="AE30" s="74"/>
      <c r="AF30" s="65"/>
      <c r="AG30" s="66" t="str">
        <f>IF($F30="Technology", "Yes","-")</f>
        <v>-</v>
      </c>
      <c r="AH30" s="66" t="str">
        <f>IF($F30="Applications", "Yes", "-")</f>
        <v>-</v>
      </c>
      <c r="AI30" s="66" t="str">
        <f>IF($F30="Intelligence", "Yes", "-")</f>
        <v>-</v>
      </c>
      <c r="AJ30" s="66" t="str">
        <f>IF($F30="Improvement", "Yes", "-")</f>
        <v>-</v>
      </c>
      <c r="AK30" s="29"/>
      <c r="AL30" s="29"/>
      <c r="AM30" s="29"/>
      <c r="AN30" s="29"/>
      <c r="AO30" s="29"/>
    </row>
    <row r="31" spans="1:41" s="23" customFormat="1" ht="75" customHeight="1">
      <c r="A31" s="78">
        <v>31</v>
      </c>
      <c r="B31" s="79"/>
      <c r="C31" s="112"/>
      <c r="D31" s="112"/>
      <c r="E31" s="69"/>
      <c r="F31" s="69"/>
      <c r="G31" s="114"/>
      <c r="H31" s="110"/>
      <c r="I31" s="70" t="s">
        <v>32</v>
      </c>
      <c r="J31" s="70" t="s">
        <v>27</v>
      </c>
      <c r="K31" s="33" t="str">
        <f>IF(OR(I31="",J31=""),"",VLOOKUP(VALUE(LEFT(I31,2))*VALUE(LEFT(J31,2)),Score,2))</f>
        <v>Significant</v>
      </c>
      <c r="L31" s="72" t="str">
        <f>CONCATENATE(VALUE(LEFT(I31,2))*VALUE(LEFT(J31,2))," ",K31)</f>
        <v>24 Significant</v>
      </c>
      <c r="M31" s="110"/>
      <c r="N31" s="70"/>
      <c r="O31" s="70"/>
      <c r="P31" s="71" t="str">
        <f>IF(OR(N31="",O31=""),"",VLOOKUP(VALUE(LEFT(N31,2))*VALUE(LEFT(O31,2)),Score,2))</f>
        <v/>
      </c>
      <c r="Q31" s="72" t="e">
        <f>CONCATENATE(VALUE(LEFT(N31,2))*VALUE(LEFT(O31,2))," ",P31)</f>
        <v>#VALUE!</v>
      </c>
      <c r="R31" s="74"/>
      <c r="S31" s="30"/>
      <c r="T31" s="51"/>
      <c r="U31" s="74"/>
      <c r="V31" s="113"/>
      <c r="W31" s="115"/>
      <c r="X31" s="74"/>
      <c r="Y31" s="110"/>
      <c r="Z31" s="70" t="s">
        <v>26</v>
      </c>
      <c r="AA31" s="70" t="s">
        <v>31</v>
      </c>
      <c r="AB31" s="71" t="str">
        <f>IF(OR(Z31="",AA31=""),"",VLOOKUP(VALUE(LEFT(Z31,2))*VALUE(LEFT(AA31,2)),Score,2))</f>
        <v>Manageable</v>
      </c>
      <c r="AC31" s="72" t="str">
        <f>CONCATENATE(VALUE(LEFT(Z31,2))*VALUE(LEFT(AA31,2))," ",AB31)</f>
        <v>4 Manageable</v>
      </c>
      <c r="AD31" s="72"/>
      <c r="AE31" s="74"/>
      <c r="AF31" s="65"/>
      <c r="AG31" s="66" t="str">
        <f>IF($F31="Technology", "Yes","-")</f>
        <v>-</v>
      </c>
      <c r="AH31" s="66" t="str">
        <f>IF($F31="Applications", "Yes", "-")</f>
        <v>-</v>
      </c>
      <c r="AI31" s="66" t="str">
        <f>IF($F31="Intelligence", "Yes", "-")</f>
        <v>-</v>
      </c>
      <c r="AJ31" s="66" t="str">
        <f>IF($F31="Improvement", "Yes", "-")</f>
        <v>-</v>
      </c>
      <c r="AK31" s="29"/>
      <c r="AL31" s="29"/>
      <c r="AM31" s="29"/>
      <c r="AN31" s="29"/>
      <c r="AO31" s="29"/>
    </row>
    <row r="32" spans="1:41" s="23" customFormat="1" ht="75" customHeight="1">
      <c r="A32" s="78">
        <v>32</v>
      </c>
      <c r="B32" s="79"/>
      <c r="C32" s="112"/>
      <c r="D32" s="112"/>
      <c r="E32" s="69"/>
      <c r="F32" s="69"/>
      <c r="G32" s="114"/>
      <c r="H32" s="110"/>
      <c r="I32" s="70" t="s">
        <v>32</v>
      </c>
      <c r="J32" s="70" t="s">
        <v>27</v>
      </c>
      <c r="K32" s="33" t="str">
        <f>IF(OR(I32="",J32=""),"",VLOOKUP(VALUE(LEFT(I32,2))*VALUE(LEFT(J32,2)),Score,2))</f>
        <v>Significant</v>
      </c>
      <c r="L32" s="72" t="str">
        <f>CONCATENATE(VALUE(LEFT(I32,2))*VALUE(LEFT(J32,2))," ",K32)</f>
        <v>24 Significant</v>
      </c>
      <c r="M32" s="110"/>
      <c r="N32" s="70"/>
      <c r="O32" s="70"/>
      <c r="P32" s="71" t="str">
        <f>IF(OR(N32="",O32=""),"",VLOOKUP(VALUE(LEFT(N32,2))*VALUE(LEFT(O32,2)),Score,2))</f>
        <v/>
      </c>
      <c r="Q32" s="72" t="e">
        <f>CONCATENATE(VALUE(LEFT(N32,2))*VALUE(LEFT(O32,2))," ",P32)</f>
        <v>#VALUE!</v>
      </c>
      <c r="R32" s="74"/>
      <c r="S32" s="30"/>
      <c r="T32" s="51"/>
      <c r="U32" s="74"/>
      <c r="V32" s="113"/>
      <c r="W32" s="115"/>
      <c r="X32" s="74"/>
      <c r="Y32" s="110"/>
      <c r="Z32" s="70" t="s">
        <v>26</v>
      </c>
      <c r="AA32" s="70" t="s">
        <v>31</v>
      </c>
      <c r="AB32" s="71" t="str">
        <f>IF(OR(Z32="",AA32=""),"",VLOOKUP(VALUE(LEFT(Z32,2))*VALUE(LEFT(AA32,2)),Score,2))</f>
        <v>Manageable</v>
      </c>
      <c r="AC32" s="72" t="str">
        <f>CONCATENATE(VALUE(LEFT(Z32,2))*VALUE(LEFT(AA32,2))," ",AB32)</f>
        <v>4 Manageable</v>
      </c>
      <c r="AD32" s="72"/>
      <c r="AE32" s="74"/>
      <c r="AF32" s="65"/>
      <c r="AG32" s="66" t="str">
        <f>IF($F32="Technology", "Yes","-")</f>
        <v>-</v>
      </c>
      <c r="AH32" s="66" t="str">
        <f>IF($F32="Applications", "Yes", "-")</f>
        <v>-</v>
      </c>
      <c r="AI32" s="66" t="str">
        <f>IF($F32="Intelligence", "Yes", "-")</f>
        <v>-</v>
      </c>
      <c r="AJ32" s="66" t="str">
        <f>IF($F32="Improvement", "Yes", "-")</f>
        <v>-</v>
      </c>
      <c r="AK32" s="29"/>
      <c r="AL32" s="29"/>
      <c r="AM32" s="29"/>
      <c r="AN32" s="29"/>
      <c r="AO32" s="29"/>
    </row>
    <row r="33" spans="1:41" s="23" customFormat="1" ht="75" customHeight="1">
      <c r="A33" s="78">
        <v>33</v>
      </c>
      <c r="B33" s="79"/>
      <c r="C33" s="112"/>
      <c r="D33" s="112"/>
      <c r="E33" s="69"/>
      <c r="F33" s="69"/>
      <c r="G33" s="114"/>
      <c r="H33" s="110"/>
      <c r="I33" s="70" t="s">
        <v>32</v>
      </c>
      <c r="J33" s="70" t="s">
        <v>27</v>
      </c>
      <c r="K33" s="33" t="str">
        <f>IF(OR(I33="",J33=""),"",VLOOKUP(VALUE(LEFT(I33,2))*VALUE(LEFT(J33,2)),Score,2))</f>
        <v>Significant</v>
      </c>
      <c r="L33" s="72" t="str">
        <f>CONCATENATE(VALUE(LEFT(I33,2))*VALUE(LEFT(J33,2))," ",K33)</f>
        <v>24 Significant</v>
      </c>
      <c r="M33" s="110"/>
      <c r="N33" s="70"/>
      <c r="O33" s="70"/>
      <c r="P33" s="71" t="str">
        <f>IF(OR(N33="",O33=""),"",VLOOKUP(VALUE(LEFT(N33,2))*VALUE(LEFT(O33,2)),Score,2))</f>
        <v/>
      </c>
      <c r="Q33" s="72" t="e">
        <f>CONCATENATE(VALUE(LEFT(N33,2))*VALUE(LEFT(O33,2))," ",P33)</f>
        <v>#VALUE!</v>
      </c>
      <c r="R33" s="74"/>
      <c r="S33" s="30"/>
      <c r="T33" s="51"/>
      <c r="U33" s="74"/>
      <c r="V33" s="113"/>
      <c r="W33" s="115"/>
      <c r="X33" s="74"/>
      <c r="Y33" s="110"/>
      <c r="Z33" s="70" t="s">
        <v>26</v>
      </c>
      <c r="AA33" s="70" t="s">
        <v>31</v>
      </c>
      <c r="AB33" s="71" t="str">
        <f>IF(OR(Z33="",AA33=""),"",VLOOKUP(VALUE(LEFT(Z33,2))*VALUE(LEFT(AA33,2)),Score,2))</f>
        <v>Manageable</v>
      </c>
      <c r="AC33" s="72" t="str">
        <f>CONCATENATE(VALUE(LEFT(Z33,2))*VALUE(LEFT(AA33,2))," ",AB33)</f>
        <v>4 Manageable</v>
      </c>
      <c r="AD33" s="72"/>
      <c r="AE33" s="74"/>
      <c r="AF33" s="65"/>
      <c r="AG33" s="66" t="str">
        <f>IF($F33="Technology", "Yes","-")</f>
        <v>-</v>
      </c>
      <c r="AH33" s="66" t="str">
        <f>IF($F33="Applications", "Yes", "-")</f>
        <v>-</v>
      </c>
      <c r="AI33" s="66" t="str">
        <f>IF($F33="Intelligence", "Yes", "-")</f>
        <v>-</v>
      </c>
      <c r="AJ33" s="66" t="str">
        <f>IF($F33="Improvement", "Yes", "-")</f>
        <v>-</v>
      </c>
      <c r="AK33" s="29"/>
      <c r="AL33" s="29"/>
      <c r="AM33" s="29"/>
      <c r="AN33" s="29"/>
      <c r="AO33" s="29"/>
    </row>
    <row r="34" spans="1:41" s="23" customFormat="1" ht="75" customHeight="1">
      <c r="A34" s="78">
        <v>34</v>
      </c>
      <c r="B34" s="79"/>
      <c r="C34" s="112"/>
      <c r="D34" s="112"/>
      <c r="E34" s="69"/>
      <c r="F34" s="69"/>
      <c r="G34" s="114"/>
      <c r="H34" s="110"/>
      <c r="I34" s="70" t="s">
        <v>32</v>
      </c>
      <c r="J34" s="70" t="s">
        <v>27</v>
      </c>
      <c r="K34" s="33" t="str">
        <f>IF(OR(I34="",J34=""),"",VLOOKUP(VALUE(LEFT(I34,2))*VALUE(LEFT(J34,2)),Score,2))</f>
        <v>Significant</v>
      </c>
      <c r="L34" s="72" t="str">
        <f>CONCATENATE(VALUE(LEFT(I34,2))*VALUE(LEFT(J34,2))," ",K34)</f>
        <v>24 Significant</v>
      </c>
      <c r="M34" s="110"/>
      <c r="N34" s="70"/>
      <c r="O34" s="70"/>
      <c r="P34" s="71" t="str">
        <f>IF(OR(N34="",O34=""),"",VLOOKUP(VALUE(LEFT(N34,2))*VALUE(LEFT(O34,2)),Score,2))</f>
        <v/>
      </c>
      <c r="Q34" s="72" t="e">
        <f>CONCATENATE(VALUE(LEFT(N34,2))*VALUE(LEFT(O34,2))," ",P34)</f>
        <v>#VALUE!</v>
      </c>
      <c r="R34" s="74"/>
      <c r="S34" s="30"/>
      <c r="T34" s="51"/>
      <c r="U34" s="74"/>
      <c r="V34" s="113"/>
      <c r="W34" s="115"/>
      <c r="X34" s="74"/>
      <c r="Y34" s="110"/>
      <c r="Z34" s="70" t="s">
        <v>26</v>
      </c>
      <c r="AA34" s="70" t="s">
        <v>31</v>
      </c>
      <c r="AB34" s="71" t="str">
        <f>IF(OR(Z34="",AA34=""),"",VLOOKUP(VALUE(LEFT(Z34,2))*VALUE(LEFT(AA34,2)),Score,2))</f>
        <v>Manageable</v>
      </c>
      <c r="AC34" s="72" t="str">
        <f>CONCATENATE(VALUE(LEFT(Z34,2))*VALUE(LEFT(AA34,2))," ",AB34)</f>
        <v>4 Manageable</v>
      </c>
      <c r="AD34" s="72"/>
      <c r="AE34" s="74"/>
      <c r="AF34" s="65"/>
      <c r="AG34" s="66" t="str">
        <f>IF($F34="Technology", "Yes","-")</f>
        <v>-</v>
      </c>
      <c r="AH34" s="66" t="str">
        <f>IF($F34="Applications", "Yes", "-")</f>
        <v>-</v>
      </c>
      <c r="AI34" s="66" t="str">
        <f>IF($F34="Intelligence", "Yes", "-")</f>
        <v>-</v>
      </c>
      <c r="AJ34" s="66" t="str">
        <f>IF($F34="Improvement", "Yes", "-")</f>
        <v>-</v>
      </c>
      <c r="AK34" s="29"/>
      <c r="AL34" s="29"/>
      <c r="AM34" s="29"/>
      <c r="AN34" s="29"/>
      <c r="AO34" s="29"/>
    </row>
    <row r="35" spans="1:41" s="23" customFormat="1" ht="75" customHeight="1">
      <c r="A35" s="78">
        <v>35</v>
      </c>
      <c r="B35" s="79"/>
      <c r="C35" s="112"/>
      <c r="D35" s="112"/>
      <c r="E35" s="69"/>
      <c r="F35" s="69"/>
      <c r="G35" s="114"/>
      <c r="H35" s="110"/>
      <c r="I35" s="70" t="s">
        <v>32</v>
      </c>
      <c r="J35" s="70" t="s">
        <v>27</v>
      </c>
      <c r="K35" s="33" t="str">
        <f>IF(OR(I35="",J35=""),"",VLOOKUP(VALUE(LEFT(I35,2))*VALUE(LEFT(J35,2)),Score,2))</f>
        <v>Significant</v>
      </c>
      <c r="L35" s="72" t="str">
        <f>CONCATENATE(VALUE(LEFT(I35,2))*VALUE(LEFT(J35,2))," ",K35)</f>
        <v>24 Significant</v>
      </c>
      <c r="M35" s="110"/>
      <c r="N35" s="70"/>
      <c r="O35" s="70"/>
      <c r="P35" s="71" t="str">
        <f>IF(OR(N35="",O35=""),"",VLOOKUP(VALUE(LEFT(N35,2))*VALUE(LEFT(O35,2)),Score,2))</f>
        <v/>
      </c>
      <c r="Q35" s="72" t="e">
        <f>CONCATENATE(VALUE(LEFT(N35,2))*VALUE(LEFT(O35,2))," ",P35)</f>
        <v>#VALUE!</v>
      </c>
      <c r="R35" s="74"/>
      <c r="S35" s="30"/>
      <c r="T35" s="51"/>
      <c r="U35" s="74"/>
      <c r="V35" s="113"/>
      <c r="W35" s="115"/>
      <c r="X35" s="74"/>
      <c r="Y35" s="110"/>
      <c r="Z35" s="70" t="s">
        <v>26</v>
      </c>
      <c r="AA35" s="70" t="s">
        <v>31</v>
      </c>
      <c r="AB35" s="71" t="str">
        <f>IF(OR(Z35="",AA35=""),"",VLOOKUP(VALUE(LEFT(Z35,2))*VALUE(LEFT(AA35,2)),Score,2))</f>
        <v>Manageable</v>
      </c>
      <c r="AC35" s="72" t="str">
        <f>CONCATENATE(VALUE(LEFT(Z35,2))*VALUE(LEFT(AA35,2))," ",AB35)</f>
        <v>4 Manageable</v>
      </c>
      <c r="AD35" s="72"/>
      <c r="AE35" s="74"/>
      <c r="AF35" s="65"/>
      <c r="AG35" s="66" t="str">
        <f>IF($F35="Technology", "Yes","-")</f>
        <v>-</v>
      </c>
      <c r="AH35" s="66" t="str">
        <f>IF($F35="Applications", "Yes", "-")</f>
        <v>-</v>
      </c>
      <c r="AI35" s="66" t="str">
        <f>IF($F35="Intelligence", "Yes", "-")</f>
        <v>-</v>
      </c>
      <c r="AJ35" s="66" t="str">
        <f>IF($F35="Improvement", "Yes", "-")</f>
        <v>-</v>
      </c>
      <c r="AK35" s="29"/>
      <c r="AL35" s="29"/>
      <c r="AM35" s="29"/>
      <c r="AN35" s="29"/>
      <c r="AO35" s="29"/>
    </row>
    <row r="36" spans="1:41" s="23" customFormat="1" ht="75" customHeight="1">
      <c r="A36" s="78">
        <v>36</v>
      </c>
      <c r="B36" s="79"/>
      <c r="C36" s="112"/>
      <c r="D36" s="112"/>
      <c r="E36" s="69"/>
      <c r="F36" s="69"/>
      <c r="G36" s="114"/>
      <c r="H36" s="110"/>
      <c r="I36" s="70" t="s">
        <v>32</v>
      </c>
      <c r="J36" s="70" t="s">
        <v>27</v>
      </c>
      <c r="K36" s="33" t="str">
        <f>IF(OR(I36="",J36=""),"",VLOOKUP(VALUE(LEFT(I36,2))*VALUE(LEFT(J36,2)),Score,2))</f>
        <v>Significant</v>
      </c>
      <c r="L36" s="72" t="str">
        <f>CONCATENATE(VALUE(LEFT(I36,2))*VALUE(LEFT(J36,2))," ",K36)</f>
        <v>24 Significant</v>
      </c>
      <c r="M36" s="110"/>
      <c r="N36" s="70"/>
      <c r="O36" s="70"/>
      <c r="P36" s="71" t="str">
        <f>IF(OR(N36="",O36=""),"",VLOOKUP(VALUE(LEFT(N36,2))*VALUE(LEFT(O36,2)),Score,2))</f>
        <v/>
      </c>
      <c r="Q36" s="72" t="e">
        <f>CONCATENATE(VALUE(LEFT(N36,2))*VALUE(LEFT(O36,2))," ",P36)</f>
        <v>#VALUE!</v>
      </c>
      <c r="R36" s="74"/>
      <c r="S36" s="30"/>
      <c r="T36" s="51"/>
      <c r="U36" s="74"/>
      <c r="V36" s="113"/>
      <c r="W36" s="115"/>
      <c r="X36" s="74"/>
      <c r="Y36" s="110"/>
      <c r="Z36" s="70" t="s">
        <v>26</v>
      </c>
      <c r="AA36" s="70" t="s">
        <v>31</v>
      </c>
      <c r="AB36" s="71" t="str">
        <f>IF(OR(Z36="",AA36=""),"",VLOOKUP(VALUE(LEFT(Z36,2))*VALUE(LEFT(AA36,2)),Score,2))</f>
        <v>Manageable</v>
      </c>
      <c r="AC36" s="72" t="str">
        <f>CONCATENATE(VALUE(LEFT(Z36,2))*VALUE(LEFT(AA36,2))," ",AB36)</f>
        <v>4 Manageable</v>
      </c>
      <c r="AD36" s="72"/>
      <c r="AE36" s="74"/>
      <c r="AF36" s="65"/>
      <c r="AG36" s="66" t="str">
        <f>IF($F36="Technology", "Yes","-")</f>
        <v>-</v>
      </c>
      <c r="AH36" s="66" t="str">
        <f>IF($F36="Applications", "Yes", "-")</f>
        <v>-</v>
      </c>
      <c r="AI36" s="66" t="str">
        <f>IF($F36="Intelligence", "Yes", "-")</f>
        <v>-</v>
      </c>
      <c r="AJ36" s="66" t="str">
        <f>IF($F36="Improvement", "Yes", "-")</f>
        <v>-</v>
      </c>
      <c r="AK36" s="29"/>
      <c r="AL36" s="29"/>
      <c r="AM36" s="29"/>
      <c r="AN36" s="29"/>
      <c r="AO36" s="29"/>
    </row>
    <row r="37" spans="1:41" s="23" customFormat="1" ht="75" customHeight="1">
      <c r="A37" s="78">
        <v>37</v>
      </c>
      <c r="B37" s="79"/>
      <c r="C37" s="112"/>
      <c r="D37" s="112"/>
      <c r="E37" s="69"/>
      <c r="F37" s="69"/>
      <c r="G37" s="114"/>
      <c r="H37" s="110"/>
      <c r="I37" s="70" t="s">
        <v>32</v>
      </c>
      <c r="J37" s="70" t="s">
        <v>27</v>
      </c>
      <c r="K37" s="33" t="str">
        <f>IF(OR(I37="",J37=""),"",VLOOKUP(VALUE(LEFT(I37,2))*VALUE(LEFT(J37,2)),Score,2))</f>
        <v>Significant</v>
      </c>
      <c r="L37" s="72" t="str">
        <f>CONCATENATE(VALUE(LEFT(I37,2))*VALUE(LEFT(J37,2))," ",K37)</f>
        <v>24 Significant</v>
      </c>
      <c r="M37" s="110"/>
      <c r="N37" s="70"/>
      <c r="O37" s="70"/>
      <c r="P37" s="71" t="str">
        <f>IF(OR(N37="",O37=""),"",VLOOKUP(VALUE(LEFT(N37,2))*VALUE(LEFT(O37,2)),Score,2))</f>
        <v/>
      </c>
      <c r="Q37" s="72" t="e">
        <f>CONCATENATE(VALUE(LEFT(N37,2))*VALUE(LEFT(O37,2))," ",P37)</f>
        <v>#VALUE!</v>
      </c>
      <c r="R37" s="74"/>
      <c r="S37" s="30"/>
      <c r="T37" s="51"/>
      <c r="U37" s="74"/>
      <c r="V37" s="113"/>
      <c r="W37" s="115"/>
      <c r="X37" s="74"/>
      <c r="Y37" s="110"/>
      <c r="Z37" s="70" t="s">
        <v>26</v>
      </c>
      <c r="AA37" s="70" t="s">
        <v>31</v>
      </c>
      <c r="AB37" s="71" t="str">
        <f>IF(OR(Z37="",AA37=""),"",VLOOKUP(VALUE(LEFT(Z37,2))*VALUE(LEFT(AA37,2)),Score,2))</f>
        <v>Manageable</v>
      </c>
      <c r="AC37" s="72" t="str">
        <f>CONCATENATE(VALUE(LEFT(Z37,2))*VALUE(LEFT(AA37,2))," ",AB37)</f>
        <v>4 Manageable</v>
      </c>
      <c r="AD37" s="72"/>
      <c r="AE37" s="74"/>
      <c r="AF37" s="65"/>
      <c r="AG37" s="66" t="str">
        <f>IF($F37="Technology", "Yes","-")</f>
        <v>-</v>
      </c>
      <c r="AH37" s="66" t="str">
        <f>IF($F37="Applications", "Yes", "-")</f>
        <v>-</v>
      </c>
      <c r="AI37" s="66" t="str">
        <f>IF($F37="Intelligence", "Yes", "-")</f>
        <v>-</v>
      </c>
      <c r="AJ37" s="66" t="str">
        <f>IF($F37="Improvement", "Yes", "-")</f>
        <v>-</v>
      </c>
      <c r="AK37" s="29"/>
      <c r="AL37" s="29"/>
      <c r="AM37" s="29"/>
      <c r="AN37" s="29"/>
      <c r="AO37" s="29"/>
    </row>
    <row r="38" spans="1:41" s="23" customFormat="1" ht="75" customHeight="1">
      <c r="A38" s="78">
        <v>38</v>
      </c>
      <c r="B38" s="79"/>
      <c r="C38" s="112"/>
      <c r="D38" s="112"/>
      <c r="E38" s="69"/>
      <c r="F38" s="69"/>
      <c r="G38" s="114"/>
      <c r="H38" s="110"/>
      <c r="I38" s="70" t="s">
        <v>32</v>
      </c>
      <c r="J38" s="70" t="s">
        <v>27</v>
      </c>
      <c r="K38" s="33" t="str">
        <f>IF(OR(I38="",J38=""),"",VLOOKUP(VALUE(LEFT(I38,2))*VALUE(LEFT(J38,2)),Score,2))</f>
        <v>Significant</v>
      </c>
      <c r="L38" s="72" t="str">
        <f>CONCATENATE(VALUE(LEFT(I38,2))*VALUE(LEFT(J38,2))," ",K38)</f>
        <v>24 Significant</v>
      </c>
      <c r="M38" s="110"/>
      <c r="N38" s="70"/>
      <c r="O38" s="70"/>
      <c r="P38" s="71" t="str">
        <f>IF(OR(N38="",O38=""),"",VLOOKUP(VALUE(LEFT(N38,2))*VALUE(LEFT(O38,2)),Score,2))</f>
        <v/>
      </c>
      <c r="Q38" s="72" t="e">
        <f>CONCATENATE(VALUE(LEFT(N38,2))*VALUE(LEFT(O38,2))," ",P38)</f>
        <v>#VALUE!</v>
      </c>
      <c r="R38" s="74"/>
      <c r="S38" s="30"/>
      <c r="T38" s="51"/>
      <c r="U38" s="74"/>
      <c r="V38" s="113"/>
      <c r="W38" s="115"/>
      <c r="X38" s="74"/>
      <c r="Y38" s="110"/>
      <c r="Z38" s="70" t="s">
        <v>26</v>
      </c>
      <c r="AA38" s="70" t="s">
        <v>31</v>
      </c>
      <c r="AB38" s="71" t="str">
        <f>IF(OR(Z38="",AA38=""),"",VLOOKUP(VALUE(LEFT(Z38,2))*VALUE(LEFT(AA38,2)),Score,2))</f>
        <v>Manageable</v>
      </c>
      <c r="AC38" s="72" t="str">
        <f>CONCATENATE(VALUE(LEFT(Z38,2))*VALUE(LEFT(AA38,2))," ",AB38)</f>
        <v>4 Manageable</v>
      </c>
      <c r="AD38" s="72"/>
      <c r="AE38" s="26"/>
      <c r="AF38" s="34"/>
      <c r="AG38" s="66" t="str">
        <f>IF($F38="Technology", "Yes","-")</f>
        <v>-</v>
      </c>
      <c r="AH38" s="66" t="str">
        <f>IF($F38="Applications", "Yes", "-")</f>
        <v>-</v>
      </c>
      <c r="AI38" s="66" t="str">
        <f>IF($F38="Intelligence", "Yes", "-")</f>
        <v>-</v>
      </c>
      <c r="AJ38" s="66" t="str">
        <f>IF($F38="Improvement", "Yes", "-")</f>
        <v>-</v>
      </c>
      <c r="AK38" s="29"/>
      <c r="AL38" s="29"/>
      <c r="AM38" s="29"/>
      <c r="AN38" s="29"/>
      <c r="AO38" s="29"/>
    </row>
    <row r="39" spans="1:41" s="23" customFormat="1" ht="75" customHeight="1">
      <c r="A39" s="78">
        <v>39</v>
      </c>
      <c r="B39" s="79"/>
      <c r="C39" s="112"/>
      <c r="D39" s="112"/>
      <c r="E39" s="69"/>
      <c r="F39" s="69"/>
      <c r="G39" s="114"/>
      <c r="H39" s="110"/>
      <c r="I39" s="70" t="s">
        <v>32</v>
      </c>
      <c r="J39" s="70" t="s">
        <v>27</v>
      </c>
      <c r="K39" s="33" t="str">
        <f>IF(OR(I39="",J39=""),"",VLOOKUP(VALUE(LEFT(I39,2))*VALUE(LEFT(J39,2)),Score,2))</f>
        <v>Significant</v>
      </c>
      <c r="L39" s="72" t="str">
        <f>CONCATENATE(VALUE(LEFT(I39,2))*VALUE(LEFT(J39,2))," ",K39)</f>
        <v>24 Significant</v>
      </c>
      <c r="M39" s="110"/>
      <c r="N39" s="70"/>
      <c r="O39" s="70"/>
      <c r="P39" s="71" t="str">
        <f>IF(OR(N39="",O39=""),"",VLOOKUP(VALUE(LEFT(N39,2))*VALUE(LEFT(O39,2)),Score,2))</f>
        <v/>
      </c>
      <c r="Q39" s="72" t="e">
        <f>CONCATENATE(VALUE(LEFT(N39,2))*VALUE(LEFT(O39,2))," ",P39)</f>
        <v>#VALUE!</v>
      </c>
      <c r="R39" s="74"/>
      <c r="S39" s="30"/>
      <c r="T39" s="51"/>
      <c r="U39" s="74"/>
      <c r="V39" s="75"/>
      <c r="W39" s="27"/>
      <c r="X39" s="26"/>
      <c r="Y39" s="110"/>
      <c r="Z39" s="70" t="s">
        <v>26</v>
      </c>
      <c r="AA39" s="70" t="s">
        <v>31</v>
      </c>
      <c r="AB39" s="71" t="str">
        <f>IF(OR(Z39="",AA39=""),"",VLOOKUP(VALUE(LEFT(Z39,2))*VALUE(LEFT(AA39,2)),Score,2))</f>
        <v>Manageable</v>
      </c>
      <c r="AC39" s="72" t="str">
        <f>CONCATENATE(VALUE(LEFT(Z39,2))*VALUE(LEFT(AA39,2))," ",AB39)</f>
        <v>4 Manageable</v>
      </c>
      <c r="AD39" s="72"/>
      <c r="AE39" s="26"/>
      <c r="AF39" s="34"/>
      <c r="AG39" s="66" t="str">
        <f>IF($F39="Technology", "Yes","-")</f>
        <v>-</v>
      </c>
      <c r="AH39" s="66" t="str">
        <f>IF($F39="Applications", "Yes", "-")</f>
        <v>-</v>
      </c>
      <c r="AI39" s="66" t="str">
        <f>IF($F39="Intelligence", "Yes", "-")</f>
        <v>-</v>
      </c>
      <c r="AJ39" s="66" t="str">
        <f>IF($F39="Improvement", "Yes", "-")</f>
        <v>-</v>
      </c>
      <c r="AK39" s="29"/>
      <c r="AL39" s="29"/>
      <c r="AM39" s="29"/>
      <c r="AN39" s="29"/>
      <c r="AO39" s="29"/>
    </row>
    <row r="40" spans="1:41" s="23" customFormat="1" ht="75" customHeight="1">
      <c r="A40" s="78">
        <v>40</v>
      </c>
      <c r="B40" s="79"/>
      <c r="C40" s="112"/>
      <c r="D40" s="112"/>
      <c r="E40" s="69"/>
      <c r="F40" s="69"/>
      <c r="G40" s="114"/>
      <c r="H40" s="110"/>
      <c r="I40" s="70" t="s">
        <v>32</v>
      </c>
      <c r="J40" s="70" t="s">
        <v>27</v>
      </c>
      <c r="K40" s="33" t="str">
        <f>IF(OR(I40="",J40=""),"",VLOOKUP(VALUE(LEFT(I40,2))*VALUE(LEFT(J40,2)),Score,2))</f>
        <v>Significant</v>
      </c>
      <c r="L40" s="72" t="str">
        <f>CONCATENATE(VALUE(LEFT(I40,2))*VALUE(LEFT(J40,2))," ",K40)</f>
        <v>24 Significant</v>
      </c>
      <c r="M40" s="110"/>
      <c r="N40" s="70"/>
      <c r="O40" s="70"/>
      <c r="P40" s="71" t="str">
        <f>IF(OR(N40="",O40=""),"",VLOOKUP(VALUE(LEFT(N40,2))*VALUE(LEFT(O40,2)),Score,2))</f>
        <v/>
      </c>
      <c r="Q40" s="72" t="e">
        <f>CONCATENATE(VALUE(LEFT(N40,2))*VALUE(LEFT(O40,2))," ",P40)</f>
        <v>#VALUE!</v>
      </c>
      <c r="R40" s="74"/>
      <c r="S40" s="30"/>
      <c r="T40" s="51"/>
      <c r="U40" s="74"/>
      <c r="V40" s="75"/>
      <c r="W40" s="27"/>
      <c r="X40" s="26"/>
      <c r="Y40" s="110"/>
      <c r="Z40" s="70" t="s">
        <v>26</v>
      </c>
      <c r="AA40" s="70" t="s">
        <v>31</v>
      </c>
      <c r="AB40" s="71" t="str">
        <f>IF(OR(Z40="",AA40=""),"",VLOOKUP(VALUE(LEFT(Z40,2))*VALUE(LEFT(AA40,2)),Score,2))</f>
        <v>Manageable</v>
      </c>
      <c r="AC40" s="72" t="str">
        <f>CONCATENATE(VALUE(LEFT(Z40,2))*VALUE(LEFT(AA40,2))," ",AB40)</f>
        <v>4 Manageable</v>
      </c>
      <c r="AD40" s="72"/>
      <c r="AE40" s="26"/>
      <c r="AF40" s="34"/>
      <c r="AG40" s="66" t="str">
        <f>IF($F40="Technology", "Yes","-")</f>
        <v>-</v>
      </c>
      <c r="AH40" s="66" t="str">
        <f>IF($F40="Applications", "Yes", "-")</f>
        <v>-</v>
      </c>
      <c r="AI40" s="66" t="str">
        <f>IF($F40="Intelligence", "Yes", "-")</f>
        <v>-</v>
      </c>
      <c r="AJ40" s="66" t="str">
        <f>IF($F40="Improvement", "Yes", "-")</f>
        <v>-</v>
      </c>
      <c r="AK40" s="29"/>
      <c r="AL40" s="29"/>
      <c r="AM40" s="29"/>
      <c r="AN40" s="29"/>
      <c r="AO40" s="29"/>
    </row>
    <row r="41" spans="1:41" s="23" customFormat="1" ht="75" customHeight="1">
      <c r="A41" s="78">
        <v>41</v>
      </c>
      <c r="B41" s="79"/>
      <c r="C41" s="112"/>
      <c r="D41" s="112"/>
      <c r="E41" s="69"/>
      <c r="F41" s="69"/>
      <c r="G41" s="114"/>
      <c r="H41" s="110"/>
      <c r="I41" s="70" t="s">
        <v>32</v>
      </c>
      <c r="J41" s="70" t="s">
        <v>27</v>
      </c>
      <c r="K41" s="33" t="str">
        <f>IF(OR(I41="",J41=""),"",VLOOKUP(VALUE(LEFT(I41,2))*VALUE(LEFT(J41,2)),Score,2))</f>
        <v>Significant</v>
      </c>
      <c r="L41" s="72" t="str">
        <f>CONCATENATE(VALUE(LEFT(I41,2))*VALUE(LEFT(J41,2))," ",K41)</f>
        <v>24 Significant</v>
      </c>
      <c r="M41" s="110"/>
      <c r="N41" s="70"/>
      <c r="O41" s="70"/>
      <c r="P41" s="71" t="str">
        <f>IF(OR(N41="",O41=""),"",VLOOKUP(VALUE(LEFT(N41,2))*VALUE(LEFT(O41,2)),Score,2))</f>
        <v/>
      </c>
      <c r="Q41" s="72" t="e">
        <f>CONCATENATE(VALUE(LEFT(N41,2))*VALUE(LEFT(O41,2))," ",P41)</f>
        <v>#VALUE!</v>
      </c>
      <c r="R41" s="74"/>
      <c r="S41" s="30"/>
      <c r="T41" s="51"/>
      <c r="U41" s="74"/>
      <c r="V41" s="75"/>
      <c r="W41" s="27"/>
      <c r="X41" s="26"/>
      <c r="Y41" s="110"/>
      <c r="Z41" s="70" t="s">
        <v>26</v>
      </c>
      <c r="AA41" s="70" t="s">
        <v>31</v>
      </c>
      <c r="AB41" s="71" t="str">
        <f>IF(OR(Z41="",AA41=""),"",VLOOKUP(VALUE(LEFT(Z41,2))*VALUE(LEFT(AA41,2)),Score,2))</f>
        <v>Manageable</v>
      </c>
      <c r="AC41" s="72" t="str">
        <f>CONCATENATE(VALUE(LEFT(Z41,2))*VALUE(LEFT(AA41,2))," ",AB41)</f>
        <v>4 Manageable</v>
      </c>
      <c r="AD41" s="72"/>
      <c r="AE41" s="26"/>
      <c r="AF41" s="34"/>
      <c r="AG41" s="66" t="str">
        <f>IF($F41="Technology", "Yes","-")</f>
        <v>-</v>
      </c>
      <c r="AH41" s="66" t="str">
        <f>IF($F41="Applications", "Yes", "-")</f>
        <v>-</v>
      </c>
      <c r="AI41" s="66" t="str">
        <f>IF($F41="Intelligence", "Yes", "-")</f>
        <v>-</v>
      </c>
      <c r="AJ41" s="66" t="str">
        <f>IF($F41="Improvement", "Yes", "-")</f>
        <v>-</v>
      </c>
      <c r="AK41" s="29"/>
      <c r="AL41" s="29"/>
      <c r="AM41" s="29"/>
      <c r="AN41" s="29"/>
      <c r="AO41" s="29"/>
    </row>
    <row r="42" spans="1:41" s="23" customFormat="1" ht="75" customHeight="1">
      <c r="A42" s="78">
        <v>42</v>
      </c>
      <c r="B42" s="79"/>
      <c r="C42" s="112"/>
      <c r="D42" s="112"/>
      <c r="E42" s="69"/>
      <c r="F42" s="69"/>
      <c r="G42" s="114"/>
      <c r="H42" s="110"/>
      <c r="I42" s="70" t="s">
        <v>32</v>
      </c>
      <c r="J42" s="70" t="s">
        <v>27</v>
      </c>
      <c r="K42" s="33" t="str">
        <f>IF(OR(I42="",J42=""),"",VLOOKUP(VALUE(LEFT(I42,2))*VALUE(LEFT(J42,2)),Score,2))</f>
        <v>Significant</v>
      </c>
      <c r="L42" s="72" t="str">
        <f>CONCATENATE(VALUE(LEFT(I42,2))*VALUE(LEFT(J42,2))," ",K42)</f>
        <v>24 Significant</v>
      </c>
      <c r="M42" s="110"/>
      <c r="N42" s="70"/>
      <c r="O42" s="70"/>
      <c r="P42" s="71" t="str">
        <f>IF(OR(N42="",O42=""),"",VLOOKUP(VALUE(LEFT(N42,2))*VALUE(LEFT(O42,2)),Score,2))</f>
        <v/>
      </c>
      <c r="Q42" s="72" t="e">
        <f>CONCATENATE(VALUE(LEFT(N42,2))*VALUE(LEFT(O42,2))," ",P42)</f>
        <v>#VALUE!</v>
      </c>
      <c r="R42" s="74"/>
      <c r="S42" s="30"/>
      <c r="T42" s="51"/>
      <c r="U42" s="74"/>
      <c r="V42" s="75"/>
      <c r="W42" s="27"/>
      <c r="X42" s="26"/>
      <c r="Y42" s="110"/>
      <c r="Z42" s="70" t="s">
        <v>26</v>
      </c>
      <c r="AA42" s="70" t="s">
        <v>31</v>
      </c>
      <c r="AB42" s="71" t="str">
        <f>IF(OR(Z42="",AA42=""),"",VLOOKUP(VALUE(LEFT(Z42,2))*VALUE(LEFT(AA42,2)),Score,2))</f>
        <v>Manageable</v>
      </c>
      <c r="AC42" s="72" t="str">
        <f>CONCATENATE(VALUE(LEFT(Z42,2))*VALUE(LEFT(AA42,2))," ",AB42)</f>
        <v>4 Manageable</v>
      </c>
      <c r="AD42" s="72"/>
      <c r="AE42" s="26"/>
      <c r="AF42" s="34"/>
      <c r="AG42" s="66" t="str">
        <f>IF($F42="Technology", "Yes","-")</f>
        <v>-</v>
      </c>
      <c r="AH42" s="66" t="str">
        <f>IF($F42="Applications", "Yes", "-")</f>
        <v>-</v>
      </c>
      <c r="AI42" s="66" t="str">
        <f>IF($F42="Intelligence", "Yes", "-")</f>
        <v>-</v>
      </c>
      <c r="AJ42" s="66" t="str">
        <f>IF($F42="Improvement", "Yes", "-")</f>
        <v>-</v>
      </c>
      <c r="AK42" s="29"/>
      <c r="AL42" s="29"/>
      <c r="AM42" s="29"/>
      <c r="AN42" s="29"/>
      <c r="AO42" s="29"/>
    </row>
    <row r="43" spans="1:41" s="23" customFormat="1" ht="75" customHeight="1">
      <c r="A43" s="78">
        <v>43</v>
      </c>
      <c r="B43" s="79"/>
      <c r="C43" s="80"/>
      <c r="D43" s="80"/>
      <c r="E43" s="69"/>
      <c r="F43" s="69"/>
      <c r="G43" s="32"/>
      <c r="H43" s="110"/>
      <c r="I43" s="70" t="s">
        <v>32</v>
      </c>
      <c r="J43" s="70" t="s">
        <v>27</v>
      </c>
      <c r="K43" s="33" t="str">
        <f>IF(OR(I43="",J43=""),"",VLOOKUP(VALUE(LEFT(I43,2))*VALUE(LEFT(J43,2)),Score,2))</f>
        <v>Significant</v>
      </c>
      <c r="L43" s="72" t="str">
        <f>CONCATENATE(VALUE(LEFT(I43,2))*VALUE(LEFT(J43,2))," ",K43)</f>
        <v>24 Significant</v>
      </c>
      <c r="M43" s="110"/>
      <c r="N43" s="70"/>
      <c r="O43" s="70"/>
      <c r="P43" s="71" t="str">
        <f>IF(OR(N43="",O43=""),"",VLOOKUP(VALUE(LEFT(N43,2))*VALUE(LEFT(O43,2)),Score,2))</f>
        <v/>
      </c>
      <c r="Q43" s="72" t="e">
        <f>CONCATENATE(VALUE(LEFT(N43,2))*VALUE(LEFT(O43,2))," ",P43)</f>
        <v>#VALUE!</v>
      </c>
      <c r="R43" s="74"/>
      <c r="S43" s="30"/>
      <c r="T43" s="51"/>
      <c r="U43" s="74"/>
      <c r="V43" s="75"/>
      <c r="W43" s="27"/>
      <c r="X43" s="26"/>
      <c r="Y43" s="110"/>
      <c r="Z43" s="70" t="s">
        <v>26</v>
      </c>
      <c r="AA43" s="70" t="s">
        <v>31</v>
      </c>
      <c r="AB43" s="71" t="str">
        <f>IF(OR(Z43="",AA43=""),"",VLOOKUP(VALUE(LEFT(Z43,2))*VALUE(LEFT(AA43,2)),Score,2))</f>
        <v>Manageable</v>
      </c>
      <c r="AC43" s="72" t="str">
        <f>CONCATENATE(VALUE(LEFT(Z43,2))*VALUE(LEFT(AA43,2))," ",AB43)</f>
        <v>4 Manageable</v>
      </c>
      <c r="AD43" s="72"/>
      <c r="AE43" s="26"/>
      <c r="AF43" s="34"/>
      <c r="AG43" s="66" t="str">
        <f>IF($F43="Technology", "Yes","-")</f>
        <v>-</v>
      </c>
      <c r="AH43" s="66" t="str">
        <f>IF($F43="Applications", "Yes", "-")</f>
        <v>-</v>
      </c>
      <c r="AI43" s="66" t="str">
        <f>IF($F43="Intelligence", "Yes", "-")</f>
        <v>-</v>
      </c>
      <c r="AJ43" s="66" t="str">
        <f>IF($F43="Improvement", "Yes", "-")</f>
        <v>-</v>
      </c>
      <c r="AK43" s="29"/>
      <c r="AL43" s="29"/>
      <c r="AM43" s="29"/>
      <c r="AN43" s="29"/>
      <c r="AO43" s="29"/>
    </row>
    <row r="44" spans="1:41" s="23" customFormat="1" ht="129.75" customHeight="1">
      <c r="A44" s="78">
        <v>44</v>
      </c>
      <c r="B44" s="79"/>
      <c r="C44" s="80"/>
      <c r="D44" s="80"/>
      <c r="E44" s="69"/>
      <c r="F44" s="69"/>
      <c r="G44" s="32"/>
      <c r="H44" s="110"/>
      <c r="I44" s="70" t="s">
        <v>32</v>
      </c>
      <c r="J44" s="70" t="s">
        <v>27</v>
      </c>
      <c r="K44" s="33" t="str">
        <f>IF(OR(I44="",J44=""),"",VLOOKUP(VALUE(LEFT(I44,2))*VALUE(LEFT(J44,2)),Score,2))</f>
        <v>Significant</v>
      </c>
      <c r="L44" s="72" t="str">
        <f>CONCATENATE(VALUE(LEFT(I44,2))*VALUE(LEFT(J44,2))," ",K44)</f>
        <v>24 Significant</v>
      </c>
      <c r="M44" s="110"/>
      <c r="N44" s="70"/>
      <c r="O44" s="70"/>
      <c r="P44" s="71" t="str">
        <f>IF(OR(N44="",O44=""),"",VLOOKUP(VALUE(LEFT(N44,2))*VALUE(LEFT(O44,2)),Score,2))</f>
        <v/>
      </c>
      <c r="Q44" s="72"/>
      <c r="R44" s="74"/>
      <c r="S44" s="30"/>
      <c r="T44" s="51"/>
      <c r="U44" s="74"/>
      <c r="V44" s="75"/>
      <c r="W44" s="27"/>
      <c r="X44" s="26"/>
      <c r="Y44" s="110"/>
      <c r="Z44" s="70" t="s">
        <v>26</v>
      </c>
      <c r="AA44" s="70" t="s">
        <v>31</v>
      </c>
      <c r="AB44" s="71" t="str">
        <f>IF(OR(Z44="",AA44=""),"",VLOOKUP(VALUE(LEFT(Z44,2))*VALUE(LEFT(AA44,2)),Score,2))</f>
        <v>Manageable</v>
      </c>
      <c r="AC44" s="72" t="str">
        <f>CONCATENATE(VALUE(LEFT(Z44,2))*VALUE(LEFT(AA44,2))," ",AB44)</f>
        <v>4 Manageable</v>
      </c>
      <c r="AD44" s="72"/>
      <c r="AE44" s="26"/>
      <c r="AF44" s="34"/>
      <c r="AG44" s="66" t="str">
        <f>IF($F44="Technology", "Yes","-")</f>
        <v>-</v>
      </c>
      <c r="AH44" s="66" t="str">
        <f>IF($F44="Applications", "Yes", "-")</f>
        <v>-</v>
      </c>
      <c r="AI44" s="66" t="str">
        <f>IF($F44="Intelligence", "Yes", "-")</f>
        <v>-</v>
      </c>
      <c r="AJ44" s="66" t="str">
        <f>IF($F44="Improvement", "Yes", "-")</f>
        <v>-</v>
      </c>
      <c r="AK44" s="29"/>
      <c r="AL44" s="29"/>
      <c r="AM44" s="29"/>
      <c r="AN44" s="29"/>
      <c r="AO44" s="29"/>
    </row>
    <row r="45" spans="1:41" s="23" customFormat="1" ht="129.75" customHeight="1">
      <c r="A45" s="78">
        <v>45</v>
      </c>
      <c r="B45" s="79"/>
      <c r="C45" s="80"/>
      <c r="D45" s="80"/>
      <c r="E45" s="69"/>
      <c r="F45" s="69"/>
      <c r="G45" s="32"/>
      <c r="H45" s="110"/>
      <c r="I45" s="70" t="s">
        <v>32</v>
      </c>
      <c r="J45" s="70" t="s">
        <v>27</v>
      </c>
      <c r="K45" s="33" t="str">
        <f>IF(OR(I45="",J45=""),"",VLOOKUP(VALUE(LEFT(I45,2))*VALUE(LEFT(J45,2)),Score,2))</f>
        <v>Significant</v>
      </c>
      <c r="L45" s="72" t="str">
        <f>CONCATENATE(VALUE(LEFT(I45,2))*VALUE(LEFT(J45,2))," ",K45)</f>
        <v>24 Significant</v>
      </c>
      <c r="M45" s="110"/>
      <c r="N45" s="70"/>
      <c r="O45" s="70"/>
      <c r="P45" s="71" t="str">
        <f>IF(OR(N45="",O45=""),"",VLOOKUP(VALUE(LEFT(N45,2))*VALUE(LEFT(O45,2)),Score,2))</f>
        <v/>
      </c>
      <c r="Q45" s="72"/>
      <c r="R45" s="74"/>
      <c r="S45" s="30"/>
      <c r="T45" s="51"/>
      <c r="U45" s="74"/>
      <c r="V45" s="75"/>
      <c r="W45" s="27"/>
      <c r="X45" s="26"/>
      <c r="Y45" s="110"/>
      <c r="Z45" s="70" t="s">
        <v>26</v>
      </c>
      <c r="AA45" s="70" t="s">
        <v>31</v>
      </c>
      <c r="AB45" s="71" t="str">
        <f>IF(OR(Z45="",AA45=""),"",VLOOKUP(VALUE(LEFT(Z45,2))*VALUE(LEFT(AA45,2)),Score,2))</f>
        <v>Manageable</v>
      </c>
      <c r="AC45" s="72" t="str">
        <f>CONCATENATE(VALUE(LEFT(Z45,2))*VALUE(LEFT(AA45,2))," ",AB45)</f>
        <v>4 Manageable</v>
      </c>
      <c r="AD45" s="72"/>
      <c r="AE45" s="26"/>
      <c r="AF45" s="34"/>
      <c r="AG45" s="66" t="str">
        <f>IF($F45="Technology", "Yes","-")</f>
        <v>-</v>
      </c>
      <c r="AH45" s="66" t="str">
        <f>IF($F45="Applications", "Yes", "-")</f>
        <v>-</v>
      </c>
      <c r="AI45" s="66" t="str">
        <f>IF($F45="Intelligence", "Yes", "-")</f>
        <v>-</v>
      </c>
      <c r="AJ45" s="66" t="str">
        <f>IF($F45="Improvement", "Yes", "-")</f>
        <v>-</v>
      </c>
      <c r="AK45" s="29"/>
      <c r="AL45" s="29"/>
      <c r="AM45" s="29"/>
      <c r="AN45" s="29"/>
      <c r="AO45" s="29"/>
    </row>
    <row r="46" spans="1:41" s="23" customFormat="1" ht="129.75" customHeight="1">
      <c r="A46" s="78">
        <v>46</v>
      </c>
      <c r="B46" s="79"/>
      <c r="C46" s="80"/>
      <c r="D46" s="80"/>
      <c r="E46" s="69"/>
      <c r="F46" s="69"/>
      <c r="G46" s="32"/>
      <c r="H46" s="110"/>
      <c r="I46" s="70"/>
      <c r="J46" s="70"/>
      <c r="K46" s="33" t="str">
        <f>IF(OR(I46="",J46=""),"",VLOOKUP(VALUE(LEFT(I46,2))*VALUE(LEFT(J46,2)),Score,2))</f>
        <v/>
      </c>
      <c r="L46" s="72" t="e">
        <f>CONCATENATE(VALUE(LEFT(I46,2))*VALUE(LEFT(J46,2))," ",K46)</f>
        <v>#VALUE!</v>
      </c>
      <c r="M46" s="110"/>
      <c r="N46" s="70"/>
      <c r="O46" s="70"/>
      <c r="P46" s="71" t="str">
        <f>IF(OR(N46="",O46=""),"",VLOOKUP(VALUE(LEFT(N46,2))*VALUE(LEFT(O46,2)),Score,2))</f>
        <v/>
      </c>
      <c r="Q46" s="72"/>
      <c r="R46" s="74"/>
      <c r="S46" s="30"/>
      <c r="T46" s="51"/>
      <c r="U46" s="74"/>
      <c r="V46" s="75"/>
      <c r="W46" s="27"/>
      <c r="X46" s="26"/>
      <c r="Y46" s="110"/>
      <c r="Z46" s="70" t="s">
        <v>26</v>
      </c>
      <c r="AA46" s="70" t="s">
        <v>31</v>
      </c>
      <c r="AB46" s="71" t="str">
        <f>IF(OR(Z46="",AA46=""),"",VLOOKUP(VALUE(LEFT(Z46,2))*VALUE(LEFT(AA46,2)),Score,2))</f>
        <v>Manageable</v>
      </c>
      <c r="AC46" s="72" t="str">
        <f>CONCATENATE(VALUE(LEFT(Z46,2))*VALUE(LEFT(AA46,2))," ",AB46)</f>
        <v>4 Manageable</v>
      </c>
      <c r="AD46" s="72"/>
      <c r="AE46" s="26"/>
      <c r="AF46" s="34"/>
      <c r="AG46" s="66" t="str">
        <f>IF($F46="Technology", "Yes","-")</f>
        <v>-</v>
      </c>
      <c r="AH46" s="66" t="str">
        <f>IF($F46="Applications", "Yes", "-")</f>
        <v>-</v>
      </c>
      <c r="AI46" s="66" t="str">
        <f>IF($F46="Intelligence", "Yes", "-")</f>
        <v>-</v>
      </c>
      <c r="AJ46" s="66" t="str">
        <f>IF($F46="Improvement", "Yes", "-")</f>
        <v>-</v>
      </c>
      <c r="AK46" s="29"/>
      <c r="AL46" s="29"/>
      <c r="AM46" s="29"/>
      <c r="AN46" s="29"/>
      <c r="AO46" s="29"/>
    </row>
    <row r="47" spans="1:41" s="23" customFormat="1" ht="129.75" customHeight="1">
      <c r="A47" s="78">
        <v>47</v>
      </c>
      <c r="B47" s="76"/>
      <c r="C47" s="80"/>
      <c r="D47" s="80"/>
      <c r="E47" s="69"/>
      <c r="F47" s="69"/>
      <c r="G47" s="32"/>
      <c r="H47" s="32"/>
      <c r="I47" s="70"/>
      <c r="J47" s="70"/>
      <c r="K47" s="33" t="str">
        <f>IF(OR(I47="",J47=""),"",VLOOKUP(VALUE(LEFT(I47,2))*VALUE(LEFT(J47,2)),Score,2))</f>
        <v/>
      </c>
      <c r="L47" s="57"/>
      <c r="M47" s="57"/>
      <c r="N47" s="70"/>
      <c r="O47" s="70"/>
      <c r="P47" s="71" t="str">
        <f>IF(OR(N47="",O47=""),"",VLOOKUP(VALUE(LEFT(N47,2))*VALUE(LEFT(O47,2)),Score,2))</f>
        <v/>
      </c>
      <c r="Q47" s="72"/>
      <c r="R47" s="74"/>
      <c r="S47" s="30"/>
      <c r="T47" s="51"/>
      <c r="U47" s="74"/>
      <c r="V47" s="75"/>
      <c r="W47" s="27"/>
      <c r="X47" s="26"/>
      <c r="Y47" s="57"/>
      <c r="Z47" s="70" t="s">
        <v>26</v>
      </c>
      <c r="AA47" s="70" t="s">
        <v>31</v>
      </c>
      <c r="AB47" s="71" t="str">
        <f>IF(OR(Z47="",AA47=""),"",VLOOKUP(VALUE(LEFT(Z47,2))*VALUE(LEFT(AA47,2)),Score,2))</f>
        <v>Manageable</v>
      </c>
      <c r="AC47" s="72" t="str">
        <f>CONCATENATE(VALUE(LEFT(Z47,2))*VALUE(LEFT(AA47,2))," ",AB47)</f>
        <v>4 Manageable</v>
      </c>
      <c r="AD47" s="72"/>
      <c r="AE47" s="26"/>
      <c r="AF47" s="34"/>
      <c r="AG47" s="66" t="str">
        <f>IF($F47="Technology", "Yes","-")</f>
        <v>-</v>
      </c>
      <c r="AH47" s="66" t="str">
        <f>IF($F47="Applications", "Yes", "-")</f>
        <v>-</v>
      </c>
      <c r="AI47" s="66" t="str">
        <f>IF($F47="Intelligence", "Yes", "-")</f>
        <v>-</v>
      </c>
      <c r="AJ47" s="66" t="str">
        <f>IF($F47="Improvement", "Yes", "-")</f>
        <v>-</v>
      </c>
      <c r="AK47" s="29"/>
      <c r="AL47" s="29"/>
      <c r="AM47" s="29"/>
      <c r="AN47" s="29"/>
      <c r="AO47" s="29"/>
    </row>
    <row r="48" spans="1:41" s="23" customFormat="1" ht="129.75" customHeight="1">
      <c r="A48" s="78">
        <v>48</v>
      </c>
      <c r="B48" s="76"/>
      <c r="C48" s="80"/>
      <c r="D48" s="80"/>
      <c r="E48" s="69"/>
      <c r="F48" s="69"/>
      <c r="G48" s="32"/>
      <c r="H48" s="32"/>
      <c r="I48" s="70"/>
      <c r="J48" s="70"/>
      <c r="K48" s="33" t="str">
        <f>IF(OR(I48="",J48=""),"",VLOOKUP(VALUE(LEFT(I48,2))*VALUE(LEFT(J48,2)),Score,2))</f>
        <v/>
      </c>
      <c r="L48" s="57"/>
      <c r="M48" s="57"/>
      <c r="N48" s="70"/>
      <c r="O48" s="70"/>
      <c r="P48" s="71" t="str">
        <f>IF(OR(N48="",O48=""),"",VLOOKUP(VALUE(LEFT(N48,2))*VALUE(LEFT(O48,2)),Score,2))</f>
        <v/>
      </c>
      <c r="Q48" s="72"/>
      <c r="R48" s="74"/>
      <c r="S48" s="30"/>
      <c r="T48" s="51"/>
      <c r="U48" s="74"/>
      <c r="V48" s="75"/>
      <c r="W48" s="27"/>
      <c r="X48" s="26"/>
      <c r="Y48" s="57"/>
      <c r="Z48" s="70" t="s">
        <v>26</v>
      </c>
      <c r="AA48" s="70" t="s">
        <v>31</v>
      </c>
      <c r="AB48" s="71" t="str">
        <f>IF(OR(Z48="",AA48=""),"",VLOOKUP(VALUE(LEFT(Z48,2))*VALUE(LEFT(AA48,2)),Score,2))</f>
        <v>Manageable</v>
      </c>
      <c r="AC48" s="72" t="str">
        <f>CONCATENATE(VALUE(LEFT(Z48,2))*VALUE(LEFT(AA48,2))," ",AB48)</f>
        <v>4 Manageable</v>
      </c>
      <c r="AD48" s="72"/>
      <c r="AE48" s="26"/>
      <c r="AF48" s="34"/>
      <c r="AG48" s="66" t="str">
        <f>IF($F48="Technology", "Yes","-")</f>
        <v>-</v>
      </c>
      <c r="AH48" s="66" t="str">
        <f>IF($F48="Applications", "Yes", "-")</f>
        <v>-</v>
      </c>
      <c r="AI48" s="66" t="str">
        <f>IF($F48="Intelligence", "Yes", "-")</f>
        <v>-</v>
      </c>
      <c r="AJ48" s="66" t="str">
        <f>IF($F48="Improvement", "Yes", "-")</f>
        <v>-</v>
      </c>
      <c r="AK48" s="29"/>
      <c r="AL48" s="29"/>
      <c r="AM48" s="29"/>
      <c r="AN48" s="29"/>
      <c r="AO48" s="29"/>
    </row>
    <row r="49" spans="1:41" s="23" customFormat="1" ht="129.75" customHeight="1">
      <c r="A49" s="78">
        <v>49</v>
      </c>
      <c r="B49" s="76"/>
      <c r="C49" s="80"/>
      <c r="D49" s="80"/>
      <c r="E49" s="69"/>
      <c r="F49" s="69"/>
      <c r="G49" s="32"/>
      <c r="H49" s="32"/>
      <c r="I49" s="70"/>
      <c r="J49" s="70"/>
      <c r="K49" s="33" t="str">
        <f>IF(OR(I49="",J49=""),"",VLOOKUP(VALUE(LEFT(I49,2))*VALUE(LEFT(J49,2)),Score,2))</f>
        <v/>
      </c>
      <c r="L49" s="57"/>
      <c r="M49" s="57"/>
      <c r="N49" s="70"/>
      <c r="O49" s="70"/>
      <c r="P49" s="71" t="str">
        <f>IF(OR(N49="",O49=""),"",VLOOKUP(VALUE(LEFT(N49,2))*VALUE(LEFT(O49,2)),Score,2))</f>
        <v/>
      </c>
      <c r="Q49" s="72"/>
      <c r="R49" s="74"/>
      <c r="S49" s="30"/>
      <c r="T49" s="51"/>
      <c r="U49" s="74"/>
      <c r="V49" s="75"/>
      <c r="W49" s="27"/>
      <c r="X49" s="26"/>
      <c r="Y49" s="57"/>
      <c r="Z49" s="70" t="s">
        <v>26</v>
      </c>
      <c r="AA49" s="70" t="s">
        <v>31</v>
      </c>
      <c r="AB49" s="71" t="str">
        <f>IF(OR(Z49="",AA49=""),"",VLOOKUP(VALUE(LEFT(Z49,2))*VALUE(LEFT(AA49,2)),Score,2))</f>
        <v>Manageable</v>
      </c>
      <c r="AC49" s="72" t="str">
        <f>CONCATENATE(VALUE(LEFT(Z49,2))*VALUE(LEFT(AA49,2))," ",AB49)</f>
        <v>4 Manageable</v>
      </c>
      <c r="AD49" s="72"/>
      <c r="AE49" s="26"/>
      <c r="AF49" s="34"/>
      <c r="AG49" s="66" t="str">
        <f>IF($F49="Technology", "Yes","-")</f>
        <v>-</v>
      </c>
      <c r="AH49" s="66" t="str">
        <f>IF($F49="Applications", "Yes", "-")</f>
        <v>-</v>
      </c>
      <c r="AI49" s="66" t="str">
        <f>IF($F49="Intelligence", "Yes", "-")</f>
        <v>-</v>
      </c>
      <c r="AJ49" s="66" t="str">
        <f>IF($F49="Improvement", "Yes", "-")</f>
        <v>-</v>
      </c>
      <c r="AK49" s="29"/>
      <c r="AL49" s="29"/>
      <c r="AM49" s="29"/>
      <c r="AN49" s="29"/>
      <c r="AO49" s="29"/>
    </row>
  </sheetData>
  <autoFilter ref="A1:S49"/>
  <conditionalFormatting sqref="K50:L65534 P50:Q65534 AB50:AD65534 P1:Q1 AB1:AD1 K1:L1">
    <cfRule type="cellIs" dxfId="125" priority="74" stopIfTrue="1" operator="equal">
      <formula>"Severe"</formula>
    </cfRule>
    <cfRule type="cellIs" dxfId="124" priority="75" stopIfTrue="1" operator="equal">
      <formula>"Significant"</formula>
    </cfRule>
    <cfRule type="cellIs" dxfId="123" priority="76" stopIfTrue="1" operator="equal">
      <formula>"Material"</formula>
    </cfRule>
  </conditionalFormatting>
  <conditionalFormatting sqref="K3:L46 Q3:Q43 AB2:AB49 P2:P43 AC2:AD31">
    <cfRule type="cellIs" dxfId="122" priority="77" stopIfTrue="1" operator="equal">
      <formula>"Severe"</formula>
    </cfRule>
    <cfRule type="cellIs" dxfId="121" priority="78" stopIfTrue="1" operator="equal">
      <formula>"Significant"</formula>
    </cfRule>
    <cfRule type="cellIs" dxfId="120" priority="79" stopIfTrue="1" operator="equal">
      <formula>"Material"</formula>
    </cfRule>
  </conditionalFormatting>
  <conditionalFormatting sqref="P44:Q49 K47:L49 AD32:AD49">
    <cfRule type="cellIs" dxfId="119" priority="71" stopIfTrue="1" operator="equal">
      <formula>"Severe"</formula>
    </cfRule>
    <cfRule type="cellIs" dxfId="118" priority="72" stopIfTrue="1" operator="equal">
      <formula>"Significant"</formula>
    </cfRule>
    <cfRule type="cellIs" dxfId="117" priority="73" stopIfTrue="1" operator="equal">
      <formula>"Material"</formula>
    </cfRule>
  </conditionalFormatting>
  <conditionalFormatting sqref="K2">
    <cfRule type="cellIs" dxfId="116" priority="65" stopIfTrue="1" operator="equal">
      <formula>"Severe"</formula>
    </cfRule>
    <cfRule type="cellIs" dxfId="115" priority="66" stopIfTrue="1" operator="equal">
      <formula>"Significant"</formula>
    </cfRule>
    <cfRule type="cellIs" dxfId="114" priority="67" stopIfTrue="1" operator="equal">
      <formula>"Material"</formula>
    </cfRule>
  </conditionalFormatting>
  <conditionalFormatting sqref="Q2">
    <cfRule type="cellIs" dxfId="113" priority="52" stopIfTrue="1" operator="equal">
      <formula>"Severe"</formula>
    </cfRule>
    <cfRule type="cellIs" dxfId="112" priority="53" stopIfTrue="1" operator="equal">
      <formula>"Significant"</formula>
    </cfRule>
    <cfRule type="cellIs" dxfId="111" priority="54" stopIfTrue="1" operator="equal">
      <formula>"Material"</formula>
    </cfRule>
  </conditionalFormatting>
  <conditionalFormatting sqref="L2">
    <cfRule type="cellIs" dxfId="110" priority="49" stopIfTrue="1" operator="equal">
      <formula>"Severe"</formula>
    </cfRule>
    <cfRule type="cellIs" dxfId="109" priority="50" stopIfTrue="1" operator="equal">
      <formula>"Significant"</formula>
    </cfRule>
    <cfRule type="cellIs" dxfId="108" priority="51" stopIfTrue="1" operator="equal">
      <formula>"Material"</formula>
    </cfRule>
  </conditionalFormatting>
  <conditionalFormatting sqref="AC32:AC49">
    <cfRule type="cellIs" dxfId="107" priority="40" stopIfTrue="1" operator="equal">
      <formula>"Severe"</formula>
    </cfRule>
    <cfRule type="cellIs" dxfId="106" priority="41" stopIfTrue="1" operator="equal">
      <formula>"Significant"</formula>
    </cfRule>
    <cfRule type="cellIs" dxfId="105" priority="42" stopIfTrue="1" operator="equal">
      <formula>"Material"</formula>
    </cfRule>
  </conditionalFormatting>
  <conditionalFormatting sqref="M50:M65534">
    <cfRule type="cellIs" dxfId="104" priority="34" stopIfTrue="1" operator="equal">
      <formula>"Severe"</formula>
    </cfRule>
    <cfRule type="cellIs" dxfId="103" priority="35" stopIfTrue="1" operator="equal">
      <formula>"Significant"</formula>
    </cfRule>
    <cfRule type="cellIs" dxfId="102" priority="36" stopIfTrue="1" operator="equal">
      <formula>"Material"</formula>
    </cfRule>
  </conditionalFormatting>
  <conditionalFormatting sqref="M3:M46">
    <cfRule type="cellIs" dxfId="101" priority="37" stopIfTrue="1" operator="equal">
      <formula>"Severe"</formula>
    </cfRule>
    <cfRule type="cellIs" dxfId="100" priority="38" stopIfTrue="1" operator="equal">
      <formula>"Significant"</formula>
    </cfRule>
    <cfRule type="cellIs" dxfId="99" priority="39" stopIfTrue="1" operator="equal">
      <formula>"Material"</formula>
    </cfRule>
  </conditionalFormatting>
  <conditionalFormatting sqref="M47:M49">
    <cfRule type="cellIs" dxfId="98" priority="31" stopIfTrue="1" operator="equal">
      <formula>"Severe"</formula>
    </cfRule>
    <cfRule type="cellIs" dxfId="97" priority="32" stopIfTrue="1" operator="equal">
      <formula>"Significant"</formula>
    </cfRule>
    <cfRule type="cellIs" dxfId="96" priority="33" stopIfTrue="1" operator="equal">
      <formula>"Material"</formula>
    </cfRule>
  </conditionalFormatting>
  <conditionalFormatting sqref="M2">
    <cfRule type="cellIs" dxfId="95" priority="28" stopIfTrue="1" operator="equal">
      <formula>"Severe"</formula>
    </cfRule>
    <cfRule type="cellIs" dxfId="94" priority="29" stopIfTrue="1" operator="equal">
      <formula>"Significant"</formula>
    </cfRule>
    <cfRule type="cellIs" dxfId="93" priority="30" stopIfTrue="1" operator="equal">
      <formula>"Material"</formula>
    </cfRule>
  </conditionalFormatting>
  <conditionalFormatting sqref="H1">
    <cfRule type="cellIs" dxfId="92" priority="19" stopIfTrue="1" operator="equal">
      <formula>"Severe"</formula>
    </cfRule>
    <cfRule type="cellIs" dxfId="91" priority="20" stopIfTrue="1" operator="equal">
      <formula>"Significant"</formula>
    </cfRule>
    <cfRule type="cellIs" dxfId="90" priority="21" stopIfTrue="1" operator="equal">
      <formula>"Material"</formula>
    </cfRule>
  </conditionalFormatting>
  <conditionalFormatting sqref="H2:H46">
    <cfRule type="cellIs" dxfId="89" priority="22" stopIfTrue="1" operator="equal">
      <formula>"Severe"</formula>
    </cfRule>
    <cfRule type="cellIs" dxfId="88" priority="23" stopIfTrue="1" operator="equal">
      <formula>"Significant"</formula>
    </cfRule>
    <cfRule type="cellIs" dxfId="87" priority="24" stopIfTrue="1" operator="equal">
      <formula>"Material"</formula>
    </cfRule>
  </conditionalFormatting>
  <conditionalFormatting sqref="M1">
    <cfRule type="cellIs" dxfId="86" priority="13" stopIfTrue="1" operator="equal">
      <formula>"Severe"</formula>
    </cfRule>
    <cfRule type="cellIs" dxfId="85" priority="14" stopIfTrue="1" operator="equal">
      <formula>"Significant"</formula>
    </cfRule>
    <cfRule type="cellIs" dxfId="84" priority="15" stopIfTrue="1" operator="equal">
      <formula>"Material"</formula>
    </cfRule>
  </conditionalFormatting>
  <conditionalFormatting sqref="Y2">
    <cfRule type="cellIs" dxfId="83" priority="1" stopIfTrue="1" operator="equal">
      <formula>"Severe"</formula>
    </cfRule>
    <cfRule type="cellIs" dxfId="82" priority="2" stopIfTrue="1" operator="equal">
      <formula>"Significant"</formula>
    </cfRule>
    <cfRule type="cellIs" dxfId="81" priority="3" stopIfTrue="1" operator="equal">
      <formula>"Material"</formula>
    </cfRule>
  </conditionalFormatting>
  <conditionalFormatting sqref="Y50:Y65534 Y1">
    <cfRule type="cellIs" dxfId="80" priority="7" stopIfTrue="1" operator="equal">
      <formula>"Severe"</formula>
    </cfRule>
    <cfRule type="cellIs" dxfId="79" priority="8" stopIfTrue="1" operator="equal">
      <formula>"Significant"</formula>
    </cfRule>
    <cfRule type="cellIs" dxfId="78" priority="9" stopIfTrue="1" operator="equal">
      <formula>"Material"</formula>
    </cfRule>
  </conditionalFormatting>
  <conditionalFormatting sqref="Y3:Y46">
    <cfRule type="cellIs" dxfId="77" priority="10" stopIfTrue="1" operator="equal">
      <formula>"Severe"</formula>
    </cfRule>
    <cfRule type="cellIs" dxfId="76" priority="11" stopIfTrue="1" operator="equal">
      <formula>"Significant"</formula>
    </cfRule>
    <cfRule type="cellIs" dxfId="75" priority="12" stopIfTrue="1" operator="equal">
      <formula>"Material"</formula>
    </cfRule>
  </conditionalFormatting>
  <conditionalFormatting sqref="Y47:Y49">
    <cfRule type="cellIs" dxfId="74" priority="4" stopIfTrue="1" operator="equal">
      <formula>"Severe"</formula>
    </cfRule>
    <cfRule type="cellIs" dxfId="73" priority="5" stopIfTrue="1" operator="equal">
      <formula>"Significant"</formula>
    </cfRule>
    <cfRule type="cellIs" dxfId="72" priority="6" stopIfTrue="1" operator="equal">
      <formula>"Material"</formula>
    </cfRule>
  </conditionalFormatting>
  <dataValidations count="13">
    <dataValidation allowBlank="1" showInputMessage="1" showErrorMessage="1" promptTitle="Multiple Controls" prompt="To enter multiple controls press Alt+Enter" sqref="V1:V49 AE2:AE49"/>
    <dataValidation allowBlank="1" showInputMessage="1" showErrorMessage="1" promptTitle="Multiple Controls owners" prompt="To add multiple control owners press Alt-Enter" sqref="X5:X14 X16:X21 W2:X2 X1 Z1"/>
    <dataValidation type="list" allowBlank="1" showInputMessage="1" showErrorMessage="1" sqref="U2:U34">
      <formula1>Risk_Treatments</formula1>
    </dataValidation>
    <dataValidation type="list" allowBlank="1" showInputMessage="1" showErrorMessage="1" sqref="O1:O1048576 AA1:AA49 J1:J1048576">
      <formula1>Impact</formula1>
    </dataValidation>
    <dataValidation type="list" allowBlank="1" showInputMessage="1" showErrorMessage="1" sqref="N1:N1048576 Z2:Z49 I1:I1048576">
      <formula1>Likelihood</formula1>
    </dataValidation>
    <dataValidation type="list" allowBlank="1" showInputMessage="1" showErrorMessage="1" sqref="F31:F46">
      <formula1>'Admin dropdowns'!$A$17:$A$22</formula1>
    </dataValidation>
    <dataValidation type="list" allowBlank="1" showInputMessage="1" showErrorMessage="1" sqref="C2:C30">
      <formula1>Dropdowns!$A$3:$A$12</formula1>
    </dataValidation>
    <dataValidation type="list" allowBlank="1" showInputMessage="1" showErrorMessage="1" sqref="D31:D46">
      <formula1>'Admin dropdowns'!$O$5:$O$25</formula1>
    </dataValidation>
    <dataValidation type="list" allowBlank="1" showInputMessage="1" showErrorMessage="1" sqref="B2:B30">
      <formula1>'Admin dropdowns'!$M$2:$M$6</formula1>
    </dataValidation>
    <dataValidation type="list" allowBlank="1" showInputMessage="1" showErrorMessage="1" sqref="E31:E46">
      <formula1>'Admin dropdowns'!$K$10:$K$15</formula1>
    </dataValidation>
    <dataValidation type="list" allowBlank="1" showInputMessage="1" showErrorMessage="1" sqref="F2:F30">
      <formula1>Dropdowns!$D$3:$D$12</formula1>
    </dataValidation>
    <dataValidation type="list" allowBlank="1" showInputMessage="1" showErrorMessage="1" sqref="D2:D30">
      <formula1>Dropdowns!$B$3:$B$12</formula1>
    </dataValidation>
    <dataValidation type="list" allowBlank="1" showInputMessage="1" showErrorMessage="1" sqref="E2:E30">
      <formula1>'Admin dropdowns'!$L$10:$L$12</formula1>
    </dataValidation>
  </dataValidations>
  <pageMargins left="0.55118110236220474" right="0.35433070866141736" top="0.78740157480314965" bottom="0.78740157480314965" header="0.51181102362204722" footer="0.51181102362204722"/>
  <pageSetup paperSize="9" scale="32" fitToHeight="99" orientation="landscape"/>
  <headerFooter scaleWithDoc="1" alignWithMargins="0" differentFirst="0" differentOddEven="0">
    <oddHeader>&amp;CGeneric Risk Register</oddHeader>
    <oddFooter>&amp;L* Please note Column D Category of risk is hidden, this can be unhidden if thought necessary&amp;C&amp;F&amp;R&amp;P</oddFooter>
  </headerFooter>
  <legacyDrawing r:id="rId2"/>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B2:C8"/>
  <sheetViews>
    <sheetView zoomScale="85" view="normal" workbookViewId="0">
      <selection pane="topLeft" activeCell="B7" sqref="B7"/>
    </sheetView>
  </sheetViews>
  <sheetFormatPr defaultRowHeight="13"/>
  <cols>
    <col min="1" max="16384" width="8.84765625" customWidth="1"/>
  </cols>
  <sheetData>
    <row r="2" spans="3:3" ht="20">
      <c r="C2" s="61" t="s">
        <v>194</v>
      </c>
    </row>
    <row r="3" spans="2:3" ht="20">
      <c r="B3" s="175" t="s">
        <v>211</v>
      </c>
      <c r="C3" s="61"/>
    </row>
    <row r="4" spans="2:3" ht="20">
      <c r="B4" s="175" t="s">
        <v>208</v>
      </c>
      <c r="C4" s="61"/>
    </row>
    <row r="5" spans="2:3" ht="20">
      <c r="B5" s="175" t="s">
        <v>210</v>
      </c>
      <c r="C5" s="61"/>
    </row>
    <row r="6" spans="2:3" ht="20">
      <c r="B6" s="175" t="s">
        <v>212</v>
      </c>
      <c r="C6" s="61"/>
    </row>
    <row r="7" spans="2:2" ht="17.5" customHeight="1">
      <c r="B7" s="175" t="s">
        <v>209</v>
      </c>
    </row>
    <row r="8" ht="20" customHeight="1"/>
  </sheetData>
  <pageMargins left="0.7" right="0.7" top="0.75" bottom="0.75" header="0.3" footer="0.3"/>
  <pageSetup paperSize="9" orientation="portrait"/>
  <headerFooter scaleWithDoc="1" alignWithMargins="0" differentFirst="0" differentOddEven="0"/>
  <drawing r:id="rId2"/>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39997558519241921"/>
    <pageSetUpPr fitToPage="1"/>
  </sheetPr>
  <dimension ref="A1:AO49"/>
  <sheetViews>
    <sheetView topLeftCell="A1" zoomScale="75" view="normal" tabSelected="1" workbookViewId="0">
      <pane ySplit="1" topLeftCell="A2" activePane="bottomLeft" state="frozen"/>
      <selection pane="bottomLeft" activeCell="G2" sqref="G2"/>
    </sheetView>
  </sheetViews>
  <sheetFormatPr defaultColWidth="9.33203125" customHeight="true" defaultRowHeight="62.25"/>
  <cols>
    <col min="1" max="1" width="18.140625" style="25" customWidth="1"/>
    <col min="2" max="2" width="23.27734375" style="56" hidden="1" customWidth="1"/>
    <col min="3" max="3" width="31" style="8" hidden="1" customWidth="1"/>
    <col min="4" max="4" width="31.7109375" style="8" hidden="1" customWidth="1"/>
    <col min="5" max="5" width="34.140625" style="8" customWidth="1"/>
    <col min="6" max="6" width="22.7109375" style="24" hidden="1" customWidth="1"/>
    <col min="7" max="7" width="58.7109375" style="8" customWidth="1"/>
    <col min="8" max="8" width="20.140625" style="8" hidden="1" customWidth="1"/>
    <col min="9" max="9" width="17.27734375" style="8" hidden="1" customWidth="1"/>
    <col min="10" max="10" width="17.7109375" style="9" hidden="1" customWidth="1"/>
    <col min="11" max="11" width="19" style="10" hidden="1" customWidth="1"/>
    <col min="12" max="12" width="17.27734375" style="58" hidden="1" customWidth="1"/>
    <col min="13" max="13" width="19.27734375" style="58" customWidth="1"/>
    <col min="14" max="14" width="16.41796875" style="9" customWidth="1"/>
    <col min="15" max="15" width="16.7109375" style="9" customWidth="1"/>
    <col min="16" max="16" width="19.140625" style="7" bestFit="1" customWidth="1"/>
    <col min="17" max="17" width="19.140625" style="55" customWidth="1"/>
    <col min="18" max="18" width="21.7109375" style="77" customWidth="1"/>
    <col min="19" max="19" width="19.41796875" style="11" hidden="1" customWidth="1"/>
    <col min="20" max="20" width="40" style="52" customWidth="1"/>
    <col min="21" max="21" width="18.140625" style="7" customWidth="1"/>
    <col min="22" max="22" width="52.27734375" style="7" customWidth="1"/>
    <col min="23" max="23" width="19.140625" style="7" hidden="1" customWidth="1"/>
    <col min="24" max="24" width="21.27734375" style="7" customWidth="1"/>
    <col min="25" max="25" width="25.140625" style="58" hidden="1" customWidth="1"/>
    <col min="26" max="27" width="16.7109375" style="7" hidden="1" customWidth="1"/>
    <col min="28" max="28" width="19.140625" style="7" hidden="1" customWidth="1"/>
    <col min="29" max="30" width="17.27734375" style="55" hidden="1" customWidth="1"/>
    <col min="31" max="31" width="66.27734375" style="31" customWidth="1"/>
    <col min="32" max="32" width="17.140625" style="7" hidden="1" customWidth="1"/>
    <col min="33" max="36" width="23.7109375" style="7" hidden="1" customWidth="1"/>
    <col min="37" max="16384" width="9.27734375" style="7" customWidth="1"/>
  </cols>
  <sheetData>
    <row r="1" spans="1:41" s="6" customFormat="1" ht="108" customHeight="1">
      <c r="A1" s="101" t="s">
        <v>130</v>
      </c>
      <c r="B1" s="101" t="s">
        <v>103</v>
      </c>
      <c r="C1" s="101" t="s">
        <v>131</v>
      </c>
      <c r="D1" s="101" t="s">
        <v>136</v>
      </c>
      <c r="E1" s="101" t="s">
        <v>200</v>
      </c>
      <c r="F1" s="101" t="s">
        <v>119</v>
      </c>
      <c r="G1" s="102" t="s">
        <v>7</v>
      </c>
      <c r="H1" s="111" t="s">
        <v>127</v>
      </c>
      <c r="I1" s="101" t="s">
        <v>8</v>
      </c>
      <c r="J1" s="103" t="s">
        <v>9</v>
      </c>
      <c r="K1" s="103" t="s">
        <v>10</v>
      </c>
      <c r="L1" s="103" t="s">
        <v>11</v>
      </c>
      <c r="M1" s="111" t="s">
        <v>201</v>
      </c>
      <c r="N1" s="103" t="s">
        <v>12</v>
      </c>
      <c r="O1" s="103" t="s">
        <v>13</v>
      </c>
      <c r="P1" s="104" t="s">
        <v>14</v>
      </c>
      <c r="Q1" s="104" t="s">
        <v>15</v>
      </c>
      <c r="R1" s="103" t="s">
        <v>101</v>
      </c>
      <c r="S1" s="105" t="s">
        <v>99</v>
      </c>
      <c r="T1" s="106" t="s">
        <v>97</v>
      </c>
      <c r="U1" s="104" t="s">
        <v>16</v>
      </c>
      <c r="V1" s="104" t="s">
        <v>17</v>
      </c>
      <c r="W1" s="107" t="s">
        <v>98</v>
      </c>
      <c r="X1" s="104" t="s">
        <v>102</v>
      </c>
      <c r="Y1" s="111" t="s">
        <v>128</v>
      </c>
      <c r="Z1" s="104" t="s">
        <v>18</v>
      </c>
      <c r="AA1" s="104" t="s">
        <v>19</v>
      </c>
      <c r="AB1" s="104" t="s">
        <v>20</v>
      </c>
      <c r="AC1" s="104" t="s">
        <v>21</v>
      </c>
      <c r="AD1" s="104" t="s">
        <v>100</v>
      </c>
      <c r="AE1" s="104" t="s">
        <v>22</v>
      </c>
      <c r="AF1" s="108" t="s">
        <v>104</v>
      </c>
      <c r="AG1" s="64" t="s">
        <v>23</v>
      </c>
      <c r="AH1" s="64" t="s">
        <v>24</v>
      </c>
      <c r="AI1" s="64" t="s">
        <v>25</v>
      </c>
      <c r="AJ1" s="64" t="s">
        <v>25</v>
      </c>
      <c r="AK1" s="28"/>
      <c r="AL1" s="28"/>
      <c r="AM1" s="28"/>
      <c r="AN1" s="28"/>
      <c r="AO1" s="28"/>
    </row>
    <row r="2" spans="1:41" s="68" customFormat="1" ht="75" customHeight="1">
      <c r="A2" s="146">
        <v>1</v>
      </c>
      <c r="B2" s="147"/>
      <c r="C2" s="148"/>
      <c r="D2" s="148"/>
      <c r="E2" s="149" t="s">
        <v>56</v>
      </c>
      <c r="F2" s="150"/>
      <c r="G2" s="151" t="s">
        <v>219</v>
      </c>
      <c r="H2" s="152"/>
      <c r="I2" s="153" t="s">
        <v>32</v>
      </c>
      <c r="J2" s="153" t="s">
        <v>27</v>
      </c>
      <c r="K2" s="154" t="str">
        <f>IF(OR(I2="",J2=""),"",VLOOKUP(VALUE(LEFT(I2,2))*VALUE(LEFT(J2,2)),Score,2))</f>
        <v>Significant</v>
      </c>
      <c r="L2" s="155" t="str">
        <f>CONCATENATE(VALUE(LEFT(I2,2))*VALUE(LEFT(J2,2))," ",K2)</f>
        <v>24 Significant</v>
      </c>
      <c r="M2" s="152"/>
      <c r="N2" s="153" t="s">
        <v>32</v>
      </c>
      <c r="O2" s="153" t="s">
        <v>27</v>
      </c>
      <c r="P2" s="154" t="str">
        <f>IF(OR(N2="",O2=""),"",VLOOKUP(VALUE(LEFT(N2,2))*VALUE(LEFT(O2,2)),Score,2))</f>
        <v>Significant</v>
      </c>
      <c r="Q2" s="155" t="str">
        <f>CONCATENATE(VALUE(LEFT(N2,2))*VALUE(LEFT(O2,2))," ",P2)</f>
        <v>24 Significant</v>
      </c>
      <c r="R2" s="156" t="s">
        <v>214</v>
      </c>
      <c r="S2" s="157"/>
      <c r="T2" s="158"/>
      <c r="U2" s="159" t="s">
        <v>30</v>
      </c>
      <c r="V2" s="160" t="s">
        <v>220</v>
      </c>
      <c r="W2" s="161"/>
      <c r="X2" s="156" t="s">
        <v>213</v>
      </c>
      <c r="Y2" s="152"/>
      <c r="Z2" s="153" t="s">
        <v>26</v>
      </c>
      <c r="AA2" s="153" t="s">
        <v>31</v>
      </c>
      <c r="AB2" s="154" t="str">
        <f>IF(OR(Z2="",AA2=""),"",VLOOKUP(VALUE(LEFT(Z2,2))*VALUE(LEFT(AA2,2)),Score,2))</f>
        <v>Manageable</v>
      </c>
      <c r="AC2" s="155" t="str">
        <f>CONCATENATE(VALUE(LEFT(Z2,2))*VALUE(LEFT(AA2,2))," ",AB2)</f>
        <v>4 Manageable</v>
      </c>
      <c r="AD2" s="155"/>
      <c r="AE2" s="161"/>
      <c r="AF2" s="162"/>
      <c r="AG2" s="66" t="str">
        <f>IF($F2="Technology","Yes","-")</f>
        <v>-</v>
      </c>
      <c r="AH2" s="66" t="str">
        <f>IF($F2="Applications", "Yes", "-")</f>
        <v>-</v>
      </c>
      <c r="AI2" s="66" t="str">
        <f>IF($F2="Intelligence", "Yes", "-")</f>
        <v>-</v>
      </c>
      <c r="AJ2" s="66" t="str">
        <f>IF($F2="Improvement", "Yes", "-")</f>
        <v>-</v>
      </c>
      <c r="AK2" s="67"/>
      <c r="AL2" s="67"/>
      <c r="AM2" s="67"/>
      <c r="AN2" s="67"/>
      <c r="AO2" s="67"/>
    </row>
    <row r="3" spans="1:41" s="68" customFormat="1" ht="75" customHeight="1">
      <c r="A3" s="146">
        <v>2</v>
      </c>
      <c r="B3" s="147"/>
      <c r="C3" s="148"/>
      <c r="D3" s="148"/>
      <c r="E3" s="149" t="s">
        <v>196</v>
      </c>
      <c r="F3" s="150"/>
      <c r="G3" s="151" t="s">
        <v>218</v>
      </c>
      <c r="H3" s="152"/>
      <c r="I3" s="153" t="s">
        <v>32</v>
      </c>
      <c r="J3" s="153" t="s">
        <v>27</v>
      </c>
      <c r="K3" s="163" t="str">
        <f>IF(OR(I3="",J3=""),"",VLOOKUP(VALUE(LEFT(I3,2))*VALUE(LEFT(J3,2)),Score,2))</f>
        <v>Significant</v>
      </c>
      <c r="L3" s="155" t="str">
        <f>CONCATENATE(VALUE(LEFT(I3,2))*VALUE(LEFT(J3,2))," ",K3)</f>
        <v>24 Significant</v>
      </c>
      <c r="M3" s="152"/>
      <c r="N3" s="153" t="s">
        <v>26</v>
      </c>
      <c r="O3" s="153" t="s">
        <v>33</v>
      </c>
      <c r="P3" s="154" t="str">
        <f>IF(OR(N3="",O3=""),"",VLOOKUP(VALUE(LEFT(N3,2))*VALUE(LEFT(O3,2)),Score,2))</f>
        <v>Severe</v>
      </c>
      <c r="Q3" s="155" t="str">
        <f>CONCATENATE(VALUE(LEFT(N3,2))*VALUE(LEFT(O3,2))," ",P3)</f>
        <v>32 Severe</v>
      </c>
      <c r="R3" s="156" t="s">
        <v>213</v>
      </c>
      <c r="S3" s="157"/>
      <c r="T3" s="164"/>
      <c r="U3" s="159" t="s">
        <v>30</v>
      </c>
      <c r="V3" s="160" t="s">
        <v>221</v>
      </c>
      <c r="W3" s="165"/>
      <c r="X3" s="156" t="s">
        <v>215</v>
      </c>
      <c r="Y3" s="152"/>
      <c r="Z3" s="153" t="s">
        <v>26</v>
      </c>
      <c r="AA3" s="153" t="s">
        <v>31</v>
      </c>
      <c r="AB3" s="154" t="str">
        <f>IF(OR(Z3="",AA3=""),"",VLOOKUP(VALUE(LEFT(Z3,2))*VALUE(LEFT(AA3,2)),Score,2))</f>
        <v>Manageable</v>
      </c>
      <c r="AC3" s="155" t="str">
        <f>CONCATENATE(VALUE(LEFT(Z3,2))*VALUE(LEFT(AA3,2))," ",AB3)</f>
        <v>4 Manageable</v>
      </c>
      <c r="AD3" s="155"/>
      <c r="AE3" s="159"/>
      <c r="AF3" s="162"/>
      <c r="AG3" s="66" t="str">
        <f>IF($F3="Technology", "Yes","-")</f>
        <v>-</v>
      </c>
      <c r="AH3" s="66" t="str">
        <f>IF($F3="Applications", "Yes", "-")</f>
        <v>-</v>
      </c>
      <c r="AI3" s="66" t="str">
        <f>IF($F3="Intelligence", "Yes", "-")</f>
        <v>-</v>
      </c>
      <c r="AJ3" s="66" t="str">
        <f>IF($F3="Improvement", "Yes", "-")</f>
        <v>-</v>
      </c>
      <c r="AK3" s="67"/>
      <c r="AL3" s="67"/>
      <c r="AM3" s="67"/>
      <c r="AN3" s="67"/>
      <c r="AO3" s="67"/>
    </row>
    <row r="4" spans="1:41" s="23" customFormat="1" ht="75" customHeight="1">
      <c r="A4" s="146">
        <v>3</v>
      </c>
      <c r="B4" s="147"/>
      <c r="C4" s="148"/>
      <c r="D4" s="148"/>
      <c r="E4" s="149" t="s">
        <v>197</v>
      </c>
      <c r="F4" s="150"/>
      <c r="G4" s="158" t="s">
        <v>217</v>
      </c>
      <c r="H4" s="152"/>
      <c r="I4" s="153" t="s">
        <v>32</v>
      </c>
      <c r="J4" s="153" t="s">
        <v>27</v>
      </c>
      <c r="K4" s="163" t="str">
        <f>IF(OR(I4="",J4=""),"",VLOOKUP(VALUE(LEFT(I4,2))*VALUE(LEFT(J4,2)),Score,2))</f>
        <v>Significant</v>
      </c>
      <c r="L4" s="155" t="str">
        <f>CONCATENATE(VALUE(LEFT(I4,2))*VALUE(LEFT(J4,2))," ",K4)</f>
        <v>24 Significant</v>
      </c>
      <c r="M4" s="152"/>
      <c r="N4" s="153" t="s">
        <v>28</v>
      </c>
      <c r="O4" s="153" t="s">
        <v>29</v>
      </c>
      <c r="P4" s="154" t="str">
        <f>IF(OR(N4="",O4=""),"",VLOOKUP(VALUE(LEFT(N4,2))*VALUE(LEFT(O4,2)),Score,2))</f>
        <v>Significant</v>
      </c>
      <c r="Q4" s="155" t="str">
        <f>CONCATENATE(VALUE(LEFT(N4,2))*VALUE(LEFT(O4,2))," ",P4)</f>
        <v>16 Significant</v>
      </c>
      <c r="R4" s="156" t="s">
        <v>216</v>
      </c>
      <c r="S4" s="157"/>
      <c r="T4" s="164"/>
      <c r="U4" s="159" t="s">
        <v>34</v>
      </c>
      <c r="V4" s="158" t="s">
        <v>222</v>
      </c>
      <c r="W4" s="166"/>
      <c r="X4" s="167" t="s">
        <v>223</v>
      </c>
      <c r="Y4" s="152"/>
      <c r="Z4" s="153" t="s">
        <v>26</v>
      </c>
      <c r="AA4" s="153" t="s">
        <v>31</v>
      </c>
      <c r="AB4" s="154" t="str">
        <f>IF(OR(Z4="",AA4=""),"",VLOOKUP(VALUE(LEFT(Z4,2))*VALUE(LEFT(AA4,2)),Score,2))</f>
        <v>Manageable</v>
      </c>
      <c r="AC4" s="155" t="str">
        <f>CONCATENATE(VALUE(LEFT(Z4,2))*VALUE(LEFT(AA4,2))," ",AB4)</f>
        <v>4 Manageable</v>
      </c>
      <c r="AD4" s="155"/>
      <c r="AE4" s="161"/>
      <c r="AF4" s="168"/>
      <c r="AG4" s="66" t="str">
        <f>IF($F4="Technology", "Yes","-")</f>
        <v>-</v>
      </c>
      <c r="AH4" s="66" t="str">
        <f>IF($F4="Applications", "Yes", "-")</f>
        <v>-</v>
      </c>
      <c r="AI4" s="66" t="str">
        <f>IF($F4="Intelligence", "Yes", "-")</f>
        <v>-</v>
      </c>
      <c r="AJ4" s="66" t="str">
        <f>IF($F4="Improvement", "Yes", "-")</f>
        <v>-</v>
      </c>
      <c r="AK4" s="29"/>
      <c r="AL4" s="29"/>
      <c r="AM4" s="29"/>
      <c r="AN4" s="29"/>
      <c r="AO4" s="29"/>
    </row>
    <row r="5" spans="1:41" s="23" customFormat="1" ht="75" customHeight="1">
      <c r="A5" s="146">
        <v>4</v>
      </c>
      <c r="B5" s="147"/>
      <c r="C5" s="148"/>
      <c r="D5" s="148"/>
      <c r="E5" s="149"/>
      <c r="F5" s="150"/>
      <c r="G5" s="158"/>
      <c r="H5" s="152"/>
      <c r="I5" s="153" t="s">
        <v>32</v>
      </c>
      <c r="J5" s="153" t="s">
        <v>27</v>
      </c>
      <c r="K5" s="163" t="str">
        <f>IF(OR(I5="",J5=""),"",VLOOKUP(VALUE(LEFT(I5,2))*VALUE(LEFT(J5,2)),Score,2))</f>
        <v>Significant</v>
      </c>
      <c r="L5" s="155" t="str">
        <f>CONCATENATE(VALUE(LEFT(I5,2))*VALUE(LEFT(J5,2))," ",K5)</f>
        <v>24 Significant</v>
      </c>
      <c r="M5" s="152"/>
      <c r="N5" s="153" t="s">
        <v>26</v>
      </c>
      <c r="O5" s="153" t="s">
        <v>29</v>
      </c>
      <c r="P5" s="154" t="str">
        <f>IF(OR(N5="",O5=""),"",VLOOKUP(VALUE(LEFT(N5,2))*VALUE(LEFT(O5,2)),Score,2))</f>
        <v>Material</v>
      </c>
      <c r="Q5" s="155" t="str">
        <f>CONCATENATE(VALUE(LEFT(N5,2))*VALUE(LEFT(O5,2))," ",P5)</f>
        <v>8 Material</v>
      </c>
      <c r="R5" s="156"/>
      <c r="S5" s="157"/>
      <c r="T5" s="164"/>
      <c r="U5" s="159"/>
      <c r="V5" s="160"/>
      <c r="W5" s="166"/>
      <c r="X5" s="169"/>
      <c r="Y5" s="152"/>
      <c r="Z5" s="153" t="s">
        <v>26</v>
      </c>
      <c r="AA5" s="153" t="s">
        <v>31</v>
      </c>
      <c r="AB5" s="154" t="str">
        <f>IF(OR(Z5="",AA5=""),"",VLOOKUP(VALUE(LEFT(Z5,2))*VALUE(LEFT(AA5,2)),Score,2))</f>
        <v>Manageable</v>
      </c>
      <c r="AC5" s="155" t="str">
        <f>CONCATENATE(VALUE(LEFT(Z5,2))*VALUE(LEFT(AA5,2))," ",AB5)</f>
        <v>4 Manageable</v>
      </c>
      <c r="AD5" s="155"/>
      <c r="AE5" s="170"/>
      <c r="AF5" s="168"/>
      <c r="AG5" s="66" t="str">
        <f>IF($F5="Technology", "Yes","-")</f>
        <v>-</v>
      </c>
      <c r="AH5" s="66" t="str">
        <f>IF($F5="Applications", "Yes", "-")</f>
        <v>-</v>
      </c>
      <c r="AI5" s="66" t="str">
        <f>IF($F5="Intelligence", "Yes", "-")</f>
        <v>-</v>
      </c>
      <c r="AJ5" s="66" t="str">
        <f>IF($F5="Improvement", "Yes", "-")</f>
        <v>-</v>
      </c>
      <c r="AK5" s="29"/>
      <c r="AL5" s="29"/>
      <c r="AM5" s="29"/>
      <c r="AN5" s="29"/>
      <c r="AO5" s="29"/>
    </row>
    <row r="6" spans="1:41" s="23" customFormat="1" ht="75" customHeight="1">
      <c r="A6" s="146">
        <v>5</v>
      </c>
      <c r="B6" s="147"/>
      <c r="C6" s="148"/>
      <c r="D6" s="148"/>
      <c r="E6" s="149"/>
      <c r="F6" s="150"/>
      <c r="G6" s="158"/>
      <c r="H6" s="152"/>
      <c r="I6" s="153" t="s">
        <v>32</v>
      </c>
      <c r="J6" s="153" t="s">
        <v>27</v>
      </c>
      <c r="K6" s="163" t="str">
        <f>IF(OR(I6="",J6=""),"",VLOOKUP(VALUE(LEFT(I6,2))*VALUE(LEFT(J6,2)),Score,2))</f>
        <v>Significant</v>
      </c>
      <c r="L6" s="155" t="str">
        <f>CONCATENATE(VALUE(LEFT(I6,2))*VALUE(LEFT(J6,2))," ",K6)</f>
        <v>24 Significant</v>
      </c>
      <c r="M6" s="152"/>
      <c r="N6" s="153" t="s">
        <v>26</v>
      </c>
      <c r="O6" s="153" t="s">
        <v>29</v>
      </c>
      <c r="P6" s="154" t="str">
        <f>IF(OR(N6="",O6=""),"",VLOOKUP(VALUE(LEFT(N6,2))*VALUE(LEFT(O6,2)),Score,2))</f>
        <v>Material</v>
      </c>
      <c r="Q6" s="155" t="str">
        <f>CONCATENATE(VALUE(LEFT(N6,2))*VALUE(LEFT(O6,2))," ",P6)</f>
        <v>8 Material</v>
      </c>
      <c r="R6" s="156"/>
      <c r="S6" s="157"/>
      <c r="T6" s="164"/>
      <c r="U6" s="159"/>
      <c r="V6" s="160"/>
      <c r="W6" s="166"/>
      <c r="X6" s="167"/>
      <c r="Y6" s="152"/>
      <c r="Z6" s="153" t="s">
        <v>26</v>
      </c>
      <c r="AA6" s="153" t="s">
        <v>31</v>
      </c>
      <c r="AB6" s="154" t="str">
        <f>IF(OR(Z6="",AA6=""),"",VLOOKUP(VALUE(LEFT(Z6,2))*VALUE(LEFT(AA6,2)),Score,2))</f>
        <v>Manageable</v>
      </c>
      <c r="AC6" s="155" t="str">
        <f>CONCATENATE(VALUE(LEFT(Z6,2))*VALUE(LEFT(AA6,2))," ",AB6)</f>
        <v>4 Manageable</v>
      </c>
      <c r="AD6" s="155"/>
      <c r="AE6" s="170"/>
      <c r="AF6" s="168"/>
      <c r="AG6" s="66" t="str">
        <f>IF($F6="Technology", "Yes","-")</f>
        <v>-</v>
      </c>
      <c r="AH6" s="66" t="str">
        <f>IF($F6="Applications", "Yes", "-")</f>
        <v>-</v>
      </c>
      <c r="AI6" s="66" t="str">
        <f>IF($F6="Intelligence", "Yes", "-")</f>
        <v>-</v>
      </c>
      <c r="AJ6" s="66" t="str">
        <f>IF($F6="Improvement", "Yes", "-")</f>
        <v>-</v>
      </c>
      <c r="AK6" s="29"/>
      <c r="AL6" s="29"/>
      <c r="AM6" s="29"/>
      <c r="AN6" s="29"/>
      <c r="AO6" s="29"/>
    </row>
    <row r="7" spans="1:41" s="23" customFormat="1" ht="75" customHeight="1">
      <c r="A7" s="146">
        <v>6</v>
      </c>
      <c r="B7" s="147"/>
      <c r="C7" s="148"/>
      <c r="D7" s="148"/>
      <c r="E7" s="149"/>
      <c r="F7" s="150"/>
      <c r="G7" s="158"/>
      <c r="H7" s="152"/>
      <c r="I7" s="153" t="s">
        <v>32</v>
      </c>
      <c r="J7" s="153" t="s">
        <v>27</v>
      </c>
      <c r="K7" s="163" t="str">
        <f>IF(OR(I7="",J7=""),"",VLOOKUP(VALUE(LEFT(I7,2))*VALUE(LEFT(J7,2)),Score,2))</f>
        <v>Significant</v>
      </c>
      <c r="L7" s="155" t="str">
        <f>CONCATENATE(VALUE(LEFT(I7,2))*VALUE(LEFT(J7,2))," ",K7)</f>
        <v>24 Significant</v>
      </c>
      <c r="M7" s="152"/>
      <c r="N7" s="153" t="s">
        <v>26</v>
      </c>
      <c r="O7" s="153" t="s">
        <v>29</v>
      </c>
      <c r="P7" s="154" t="str">
        <f>IF(OR(N7="",O7=""),"",VLOOKUP(VALUE(LEFT(N7,2))*VALUE(LEFT(O7,2)),Score,2))</f>
        <v>Material</v>
      </c>
      <c r="Q7" s="155" t="str">
        <f>CONCATENATE(VALUE(LEFT(N7,2))*VALUE(LEFT(O7,2))," ",P7)</f>
        <v>8 Material</v>
      </c>
      <c r="R7" s="156"/>
      <c r="S7" s="157"/>
      <c r="T7" s="164"/>
      <c r="U7" s="159"/>
      <c r="V7" s="160"/>
      <c r="W7" s="166"/>
      <c r="X7" s="167"/>
      <c r="Y7" s="152"/>
      <c r="Z7" s="153" t="s">
        <v>26</v>
      </c>
      <c r="AA7" s="153" t="s">
        <v>31</v>
      </c>
      <c r="AB7" s="154" t="str">
        <f>IF(OR(Z7="",AA7=""),"",VLOOKUP(VALUE(LEFT(Z7,2))*VALUE(LEFT(AA7,2)),Score,2))</f>
        <v>Manageable</v>
      </c>
      <c r="AC7" s="155" t="str">
        <f>CONCATENATE(VALUE(LEFT(Z7,2))*VALUE(LEFT(AA7,2))," ",AB7)</f>
        <v>4 Manageable</v>
      </c>
      <c r="AD7" s="155"/>
      <c r="AE7" s="161"/>
      <c r="AF7" s="168"/>
      <c r="AG7" s="66" t="str">
        <f>IF($F7="Technology", "Yes","-")</f>
        <v>-</v>
      </c>
      <c r="AH7" s="66" t="str">
        <f>IF($F7="Applications", "Yes", "-")</f>
        <v>-</v>
      </c>
      <c r="AI7" s="66" t="str">
        <f>IF($F7="Intelligence", "Yes", "-")</f>
        <v>-</v>
      </c>
      <c r="AJ7" s="66" t="str">
        <f>IF($F7="Improvement", "Yes", "-")</f>
        <v>-</v>
      </c>
      <c r="AK7" s="29"/>
      <c r="AL7" s="29"/>
      <c r="AM7" s="29"/>
      <c r="AN7" s="29"/>
      <c r="AO7" s="29"/>
    </row>
    <row r="8" spans="1:41" s="23" customFormat="1" ht="75" customHeight="1">
      <c r="A8" s="146">
        <v>7</v>
      </c>
      <c r="B8" s="147"/>
      <c r="C8" s="148"/>
      <c r="D8" s="148"/>
      <c r="E8" s="149"/>
      <c r="F8" s="150"/>
      <c r="G8" s="158"/>
      <c r="H8" s="152"/>
      <c r="I8" s="153" t="s">
        <v>32</v>
      </c>
      <c r="J8" s="153" t="s">
        <v>27</v>
      </c>
      <c r="K8" s="163" t="str">
        <f>IF(OR(I8="",J8=""),"",VLOOKUP(VALUE(LEFT(I8,2))*VALUE(LEFT(J8,2)),Score,2))</f>
        <v>Significant</v>
      </c>
      <c r="L8" s="155" t="str">
        <f>CONCATENATE(VALUE(LEFT(I8,2))*VALUE(LEFT(J8,2))," ",K8)</f>
        <v>24 Significant</v>
      </c>
      <c r="M8" s="152"/>
      <c r="N8" s="153" t="s">
        <v>26</v>
      </c>
      <c r="O8" s="153" t="s">
        <v>29</v>
      </c>
      <c r="P8" s="154" t="str">
        <f>IF(OR(N8="",O8=""),"",VLOOKUP(VALUE(LEFT(N8,2))*VALUE(LEFT(O8,2)),Score,2))</f>
        <v>Material</v>
      </c>
      <c r="Q8" s="155" t="str">
        <f>CONCATENATE(VALUE(LEFT(N8,2))*VALUE(LEFT(O8,2))," ",P8)</f>
        <v>8 Material</v>
      </c>
      <c r="R8" s="156"/>
      <c r="S8" s="157"/>
      <c r="T8" s="164"/>
      <c r="U8" s="159"/>
      <c r="V8" s="160"/>
      <c r="W8" s="166"/>
      <c r="X8" s="167"/>
      <c r="Y8" s="152"/>
      <c r="Z8" s="153" t="s">
        <v>26</v>
      </c>
      <c r="AA8" s="153" t="s">
        <v>31</v>
      </c>
      <c r="AB8" s="154" t="str">
        <f>IF(OR(Z8="",AA8=""),"",VLOOKUP(VALUE(LEFT(Z8,2))*VALUE(LEFT(AA8,2)),Score,2))</f>
        <v>Manageable</v>
      </c>
      <c r="AC8" s="155" t="str">
        <f>CONCATENATE(VALUE(LEFT(Z8,2))*VALUE(LEFT(AA8,2))," ",AB8)</f>
        <v>4 Manageable</v>
      </c>
      <c r="AD8" s="155"/>
      <c r="AE8" s="170"/>
      <c r="AF8" s="168"/>
      <c r="AG8" s="66" t="str">
        <f>IF($F8="Technology", "Yes","-")</f>
        <v>-</v>
      </c>
      <c r="AH8" s="66" t="str">
        <f>IF($F8="Applications", "Yes", "-")</f>
        <v>-</v>
      </c>
      <c r="AI8" s="66" t="str">
        <f>IF($F8="Intelligence", "Yes", "-")</f>
        <v>-</v>
      </c>
      <c r="AJ8" s="66" t="str">
        <f>IF($F8="Improvement", "Yes", "-")</f>
        <v>-</v>
      </c>
      <c r="AK8" s="29"/>
      <c r="AL8" s="29"/>
      <c r="AM8" s="29"/>
      <c r="AN8" s="29"/>
      <c r="AO8" s="29"/>
    </row>
    <row r="9" spans="1:41" s="23" customFormat="1" ht="75" customHeight="1">
      <c r="A9" s="146">
        <v>8</v>
      </c>
      <c r="B9" s="147"/>
      <c r="C9" s="148"/>
      <c r="D9" s="148"/>
      <c r="E9" s="149"/>
      <c r="F9" s="150"/>
      <c r="G9" s="158"/>
      <c r="H9" s="152"/>
      <c r="I9" s="153" t="s">
        <v>32</v>
      </c>
      <c r="J9" s="153" t="s">
        <v>27</v>
      </c>
      <c r="K9" s="163" t="str">
        <f>IF(OR(I9="",J9=""),"",VLOOKUP(VALUE(LEFT(I9,2))*VALUE(LEFT(J9,2)),Score,2))</f>
        <v>Significant</v>
      </c>
      <c r="L9" s="155" t="str">
        <f>CONCATENATE(VALUE(LEFT(I9,2))*VALUE(LEFT(J9,2))," ",K9)</f>
        <v>24 Significant</v>
      </c>
      <c r="M9" s="152"/>
      <c r="N9" s="153" t="s">
        <v>26</v>
      </c>
      <c r="O9" s="153" t="s">
        <v>29</v>
      </c>
      <c r="P9" s="154" t="str">
        <f>IF(OR(N9="",O9=""),"",VLOOKUP(VALUE(LEFT(N9,2))*VALUE(LEFT(O9,2)),Score,2))</f>
        <v>Material</v>
      </c>
      <c r="Q9" s="155" t="str">
        <f>CONCATENATE(VALUE(LEFT(N9,2))*VALUE(LEFT(O9,2))," ",P9)</f>
        <v>8 Material</v>
      </c>
      <c r="R9" s="156"/>
      <c r="S9" s="157"/>
      <c r="T9" s="164"/>
      <c r="U9" s="159"/>
      <c r="V9" s="160"/>
      <c r="W9" s="166"/>
      <c r="X9" s="167"/>
      <c r="Y9" s="152"/>
      <c r="Z9" s="153" t="s">
        <v>26</v>
      </c>
      <c r="AA9" s="153" t="s">
        <v>31</v>
      </c>
      <c r="AB9" s="154" t="str">
        <f>IF(OR(Z9="",AA9=""),"",VLOOKUP(VALUE(LEFT(Z9,2))*VALUE(LEFT(AA9,2)),Score,2))</f>
        <v>Manageable</v>
      </c>
      <c r="AC9" s="155" t="str">
        <f>CONCATENATE(VALUE(LEFT(Z9,2))*VALUE(LEFT(AA9,2))," ",AB9)</f>
        <v>4 Manageable</v>
      </c>
      <c r="AD9" s="155"/>
      <c r="AE9" s="170"/>
      <c r="AF9" s="168"/>
      <c r="AG9" s="66" t="str">
        <f>IF($F9="Technology", "Yes","-")</f>
        <v>-</v>
      </c>
      <c r="AH9" s="66" t="str">
        <f>IF($F9="Applications", "Yes", "-")</f>
        <v>-</v>
      </c>
      <c r="AI9" s="66" t="str">
        <f>IF($F9="Intelligence", "Yes", "-")</f>
        <v>-</v>
      </c>
      <c r="AJ9" s="66" t="str">
        <f>IF($F9="Improvement", "Yes", "-")</f>
        <v>-</v>
      </c>
      <c r="AK9" s="29"/>
      <c r="AL9" s="29"/>
      <c r="AM9" s="29"/>
      <c r="AN9" s="29"/>
      <c r="AO9" s="29"/>
    </row>
    <row r="10" spans="1:41" s="23" customFormat="1" ht="75" customHeight="1">
      <c r="A10" s="146">
        <v>9</v>
      </c>
      <c r="B10" s="147"/>
      <c r="C10" s="148"/>
      <c r="D10" s="148"/>
      <c r="E10" s="149"/>
      <c r="F10" s="150"/>
      <c r="G10" s="158"/>
      <c r="H10" s="152"/>
      <c r="I10" s="153" t="s">
        <v>32</v>
      </c>
      <c r="J10" s="153" t="s">
        <v>27</v>
      </c>
      <c r="K10" s="163" t="str">
        <f>IF(OR(I10="",J10=""),"",VLOOKUP(VALUE(LEFT(I10,2))*VALUE(LEFT(J10,2)),Score,2))</f>
        <v>Significant</v>
      </c>
      <c r="L10" s="155" t="str">
        <f>CONCATENATE(VALUE(LEFT(I10,2))*VALUE(LEFT(J10,2))," ",K10)</f>
        <v>24 Significant</v>
      </c>
      <c r="M10" s="152"/>
      <c r="N10" s="153" t="s">
        <v>26</v>
      </c>
      <c r="O10" s="153" t="s">
        <v>29</v>
      </c>
      <c r="P10" s="154" t="str">
        <f>IF(OR(N10="",O10=""),"",VLOOKUP(VALUE(LEFT(N10,2))*VALUE(LEFT(O10,2)),Score,2))</f>
        <v>Material</v>
      </c>
      <c r="Q10" s="155" t="str">
        <f>CONCATENATE(VALUE(LEFT(N10,2))*VALUE(LEFT(O10,2))," ",P10)</f>
        <v>8 Material</v>
      </c>
      <c r="R10" s="156"/>
      <c r="S10" s="157"/>
      <c r="T10" s="164"/>
      <c r="U10" s="159"/>
      <c r="V10" s="171"/>
      <c r="W10" s="166"/>
      <c r="X10" s="167"/>
      <c r="Y10" s="152"/>
      <c r="Z10" s="153" t="s">
        <v>26</v>
      </c>
      <c r="AA10" s="153" t="s">
        <v>31</v>
      </c>
      <c r="AB10" s="154" t="str">
        <f>IF(OR(Z10="",AA10=""),"",VLOOKUP(VALUE(LEFT(Z10,2))*VALUE(LEFT(AA10,2)),Score,2))</f>
        <v>Manageable</v>
      </c>
      <c r="AC10" s="155" t="str">
        <f>CONCATENATE(VALUE(LEFT(Z10,2))*VALUE(LEFT(AA10,2))," ",AB10)</f>
        <v>4 Manageable</v>
      </c>
      <c r="AD10" s="155"/>
      <c r="AE10" s="170"/>
      <c r="AF10" s="168"/>
      <c r="AG10" s="66" t="str">
        <f>IF($F10="Technology", "Yes","-")</f>
        <v>-</v>
      </c>
      <c r="AH10" s="66" t="str">
        <f>IF($F10="Applications", "Yes", "-")</f>
        <v>-</v>
      </c>
      <c r="AI10" s="66" t="str">
        <f>IF($F10="Intelligence", "Yes", "-")</f>
        <v>-</v>
      </c>
      <c r="AJ10" s="66" t="str">
        <f>IF($F10="Improvement", "Yes", "-")</f>
        <v>-</v>
      </c>
      <c r="AK10" s="29"/>
      <c r="AL10" s="29"/>
      <c r="AM10" s="29"/>
      <c r="AN10" s="29"/>
      <c r="AO10" s="29"/>
    </row>
    <row r="11" spans="1:41" s="23" customFormat="1" ht="75" customHeight="1">
      <c r="A11" s="146">
        <v>10</v>
      </c>
      <c r="B11" s="147"/>
      <c r="C11" s="148"/>
      <c r="D11" s="148"/>
      <c r="E11" s="149"/>
      <c r="F11" s="150"/>
      <c r="G11" s="158"/>
      <c r="H11" s="152"/>
      <c r="I11" s="153" t="s">
        <v>32</v>
      </c>
      <c r="J11" s="153" t="s">
        <v>27</v>
      </c>
      <c r="K11" s="163" t="str">
        <f>IF(OR(I11="",J11=""),"",VLOOKUP(VALUE(LEFT(I11,2))*VALUE(LEFT(J11,2)),Score,2))</f>
        <v>Significant</v>
      </c>
      <c r="L11" s="155" t="str">
        <f>CONCATENATE(VALUE(LEFT(I11,2))*VALUE(LEFT(J11,2))," ",K11)</f>
        <v>24 Significant</v>
      </c>
      <c r="M11" s="152"/>
      <c r="N11" s="153" t="s">
        <v>26</v>
      </c>
      <c r="O11" s="153" t="s">
        <v>29</v>
      </c>
      <c r="P11" s="154" t="str">
        <f>IF(OR(N11="",O11=""),"",VLOOKUP(VALUE(LEFT(N11,2))*VALUE(LEFT(O11,2)),Score,2))</f>
        <v>Material</v>
      </c>
      <c r="Q11" s="155" t="str">
        <f>CONCATENATE(VALUE(LEFT(N11,2))*VALUE(LEFT(O11,2))," ",P11)</f>
        <v>8 Material</v>
      </c>
      <c r="R11" s="156"/>
      <c r="S11" s="157"/>
      <c r="T11" s="164"/>
      <c r="U11" s="159"/>
      <c r="V11" s="160"/>
      <c r="W11" s="166"/>
      <c r="X11" s="169"/>
      <c r="Y11" s="152"/>
      <c r="Z11" s="153" t="s">
        <v>26</v>
      </c>
      <c r="AA11" s="153" t="s">
        <v>31</v>
      </c>
      <c r="AB11" s="154" t="str">
        <f>IF(OR(Z11="",AA11=""),"",VLOOKUP(VALUE(LEFT(Z11,2))*VALUE(LEFT(AA11,2)),Score,2))</f>
        <v>Manageable</v>
      </c>
      <c r="AC11" s="155" t="str">
        <f>CONCATENATE(VALUE(LEFT(Z11,2))*VALUE(LEFT(AA11,2))," ",AB11)</f>
        <v>4 Manageable</v>
      </c>
      <c r="AD11" s="155"/>
      <c r="AE11" s="170"/>
      <c r="AF11" s="168"/>
      <c r="AG11" s="66" t="str">
        <f>IF($F11="Technology", "Yes","-")</f>
        <v>-</v>
      </c>
      <c r="AH11" s="66" t="str">
        <f>IF($F11="Applications", "Yes", "-")</f>
        <v>-</v>
      </c>
      <c r="AI11" s="66" t="str">
        <f>IF($F11="Intelligence", "Yes", "-")</f>
        <v>-</v>
      </c>
      <c r="AJ11" s="66" t="str">
        <f>IF($F11="Improvement", "Yes", "-")</f>
        <v>-</v>
      </c>
      <c r="AK11" s="29"/>
      <c r="AL11" s="29"/>
      <c r="AM11" s="29"/>
      <c r="AN11" s="29"/>
      <c r="AO11" s="29"/>
    </row>
    <row r="12" spans="1:41" s="23" customFormat="1" ht="75" customHeight="1">
      <c r="A12" s="146">
        <v>12</v>
      </c>
      <c r="B12" s="147"/>
      <c r="C12" s="148"/>
      <c r="D12" s="148"/>
      <c r="E12" s="149"/>
      <c r="F12" s="150"/>
      <c r="G12" s="158"/>
      <c r="H12" s="152"/>
      <c r="I12" s="153" t="s">
        <v>32</v>
      </c>
      <c r="J12" s="153" t="s">
        <v>27</v>
      </c>
      <c r="K12" s="163" t="str">
        <f>IF(OR(I12="",J12=""),"",VLOOKUP(VALUE(LEFT(I12,2))*VALUE(LEFT(J12,2)),Score,2))</f>
        <v>Significant</v>
      </c>
      <c r="L12" s="155" t="str">
        <f>CONCATENATE(VALUE(LEFT(I12,2))*VALUE(LEFT(J12,2))," ",K12)</f>
        <v>24 Significant</v>
      </c>
      <c r="M12" s="152"/>
      <c r="N12" s="153" t="s">
        <v>26</v>
      </c>
      <c r="O12" s="153" t="s">
        <v>29</v>
      </c>
      <c r="P12" s="154" t="str">
        <f>IF(OR(N12="",O12=""),"",VLOOKUP(VALUE(LEFT(N12,2))*VALUE(LEFT(O12,2)),Score,2))</f>
        <v>Material</v>
      </c>
      <c r="Q12" s="155" t="str">
        <f>CONCATENATE(VALUE(LEFT(N12,2))*VALUE(LEFT(O12,2))," ",P12)</f>
        <v>8 Material</v>
      </c>
      <c r="R12" s="159"/>
      <c r="S12" s="157"/>
      <c r="T12" s="164"/>
      <c r="U12" s="159"/>
      <c r="V12" s="160"/>
      <c r="W12" s="166"/>
      <c r="X12" s="170"/>
      <c r="Y12" s="152"/>
      <c r="Z12" s="153" t="s">
        <v>26</v>
      </c>
      <c r="AA12" s="153" t="s">
        <v>31</v>
      </c>
      <c r="AB12" s="154" t="str">
        <f>IF(OR(Z12="",AA12=""),"",VLOOKUP(VALUE(LEFT(Z12,2))*VALUE(LEFT(AA12,2)),Score,2))</f>
        <v>Manageable</v>
      </c>
      <c r="AC12" s="155" t="str">
        <f>CONCATENATE(VALUE(LEFT(Z12,2))*VALUE(LEFT(AA12,2))," ",AB12)</f>
        <v>4 Manageable</v>
      </c>
      <c r="AD12" s="155"/>
      <c r="AE12" s="170"/>
      <c r="AF12" s="168"/>
      <c r="AG12" s="66" t="str">
        <f>IF($F12="Technology", "Yes","-")</f>
        <v>-</v>
      </c>
      <c r="AH12" s="66" t="str">
        <f>IF($F12="Applications", "Yes", "-")</f>
        <v>-</v>
      </c>
      <c r="AI12" s="66" t="str">
        <f>IF($F12="Intelligence", "Yes", "-")</f>
        <v>-</v>
      </c>
      <c r="AJ12" s="66" t="str">
        <f>IF($F12="Improvement", "Yes", "-")</f>
        <v>-</v>
      </c>
      <c r="AK12" s="29"/>
      <c r="AL12" s="29"/>
      <c r="AM12" s="29"/>
      <c r="AN12" s="29"/>
      <c r="AO12" s="29"/>
    </row>
    <row r="13" spans="1:41" s="23" customFormat="1" ht="75" customHeight="1">
      <c r="A13" s="146">
        <v>13</v>
      </c>
      <c r="B13" s="147"/>
      <c r="C13" s="148"/>
      <c r="D13" s="148"/>
      <c r="E13" s="149"/>
      <c r="F13" s="150"/>
      <c r="G13" s="149"/>
      <c r="H13" s="152"/>
      <c r="I13" s="153" t="s">
        <v>32</v>
      </c>
      <c r="J13" s="153" t="s">
        <v>27</v>
      </c>
      <c r="K13" s="163" t="str">
        <f>IF(OR(I13="",J13=""),"",VLOOKUP(VALUE(LEFT(I13,2))*VALUE(LEFT(J13,2)),Score,2))</f>
        <v>Significant</v>
      </c>
      <c r="L13" s="155" t="str">
        <f>CONCATENATE(VALUE(LEFT(I13,2))*VALUE(LEFT(J13,2))," ",K13)</f>
        <v>24 Significant</v>
      </c>
      <c r="M13" s="152"/>
      <c r="N13" s="153" t="s">
        <v>26</v>
      </c>
      <c r="O13" s="153" t="s">
        <v>29</v>
      </c>
      <c r="P13" s="154" t="str">
        <f>IF(OR(N13="",O13=""),"",VLOOKUP(VALUE(LEFT(N13,2))*VALUE(LEFT(O13,2)),Score,2))</f>
        <v>Material</v>
      </c>
      <c r="Q13" s="155" t="str">
        <f>CONCATENATE(VALUE(LEFT(N13,2))*VALUE(LEFT(O13,2))," ",P13)</f>
        <v>8 Material</v>
      </c>
      <c r="R13" s="159"/>
      <c r="S13" s="157"/>
      <c r="T13" s="164"/>
      <c r="U13" s="159"/>
      <c r="V13" s="160"/>
      <c r="W13" s="166"/>
      <c r="X13" s="170"/>
      <c r="Y13" s="152"/>
      <c r="Z13" s="153" t="s">
        <v>26</v>
      </c>
      <c r="AA13" s="153" t="s">
        <v>31</v>
      </c>
      <c r="AB13" s="154" t="str">
        <f>IF(OR(Z13="",AA13=""),"",VLOOKUP(VALUE(LEFT(Z13,2))*VALUE(LEFT(AA13,2)),Score,2))</f>
        <v>Manageable</v>
      </c>
      <c r="AC13" s="155" t="str">
        <f>CONCATENATE(VALUE(LEFT(Z13,2))*VALUE(LEFT(AA13,2))," ",AB13)</f>
        <v>4 Manageable</v>
      </c>
      <c r="AD13" s="155"/>
      <c r="AE13" s="170"/>
      <c r="AF13" s="168"/>
      <c r="AG13" s="66" t="str">
        <f>IF($F13="Technology", "Yes","-")</f>
        <v>-</v>
      </c>
      <c r="AH13" s="66" t="str">
        <f>IF($F13="Applications", "Yes", "-")</f>
        <v>-</v>
      </c>
      <c r="AI13" s="66" t="str">
        <f>IF($F13="Intelligence", "Yes", "-")</f>
        <v>-</v>
      </c>
      <c r="AJ13" s="66" t="str">
        <f>IF($F13="Improvement", "Yes", "-")</f>
        <v>-</v>
      </c>
      <c r="AK13" s="29"/>
      <c r="AL13" s="29"/>
      <c r="AM13" s="29"/>
      <c r="AN13" s="29"/>
      <c r="AO13" s="29"/>
    </row>
    <row r="14" spans="1:41" s="23" customFormat="1" ht="75" customHeight="1">
      <c r="A14" s="146">
        <v>14</v>
      </c>
      <c r="B14" s="147"/>
      <c r="C14" s="148"/>
      <c r="D14" s="148"/>
      <c r="E14" s="149"/>
      <c r="F14" s="150"/>
      <c r="G14" s="172"/>
      <c r="H14" s="152"/>
      <c r="I14" s="153" t="s">
        <v>32</v>
      </c>
      <c r="J14" s="153" t="s">
        <v>27</v>
      </c>
      <c r="K14" s="163" t="str">
        <f>IF(OR(I14="",J14=""),"",VLOOKUP(VALUE(LEFT(I14,2))*VALUE(LEFT(J14,2)),Score,2))</f>
        <v>Significant</v>
      </c>
      <c r="L14" s="155" t="str">
        <f>CONCATENATE(VALUE(LEFT(I14,2))*VALUE(LEFT(J14,2))," ",K14)</f>
        <v>24 Significant</v>
      </c>
      <c r="M14" s="152"/>
      <c r="N14" s="153" t="s">
        <v>26</v>
      </c>
      <c r="O14" s="153" t="s">
        <v>29</v>
      </c>
      <c r="P14" s="154" t="str">
        <f>IF(OR(N14="",O14=""),"",VLOOKUP(VALUE(LEFT(N14,2))*VALUE(LEFT(O14,2)),Score,2))</f>
        <v>Material</v>
      </c>
      <c r="Q14" s="155" t="str">
        <f>CONCATENATE(VALUE(LEFT(N14,2))*VALUE(LEFT(O14,2))," ",P14)</f>
        <v>8 Material</v>
      </c>
      <c r="R14" s="159"/>
      <c r="S14" s="157"/>
      <c r="T14" s="164"/>
      <c r="U14" s="159"/>
      <c r="V14" s="160"/>
      <c r="W14" s="166"/>
      <c r="X14" s="170"/>
      <c r="Y14" s="152"/>
      <c r="Z14" s="153" t="s">
        <v>26</v>
      </c>
      <c r="AA14" s="153" t="s">
        <v>31</v>
      </c>
      <c r="AB14" s="154" t="str">
        <f>IF(OR(Z14="",AA14=""),"",VLOOKUP(VALUE(LEFT(Z14,2))*VALUE(LEFT(AA14,2)),Score,2))</f>
        <v>Manageable</v>
      </c>
      <c r="AC14" s="155" t="str">
        <f>CONCATENATE(VALUE(LEFT(Z14,2))*VALUE(LEFT(AA14,2))," ",AB14)</f>
        <v>4 Manageable</v>
      </c>
      <c r="AD14" s="155"/>
      <c r="AE14" s="170"/>
      <c r="AF14" s="168"/>
      <c r="AG14" s="66" t="str">
        <f>IF($F14="Technology", "Yes","-")</f>
        <v>-</v>
      </c>
      <c r="AH14" s="66" t="str">
        <f>IF($F14="Applications", "Yes", "-")</f>
        <v>-</v>
      </c>
      <c r="AI14" s="66" t="str">
        <f>IF($F14="Intelligence", "Yes", "-")</f>
        <v>-</v>
      </c>
      <c r="AJ14" s="66" t="str">
        <f>IF($F14="Improvement", "Yes", "-")</f>
        <v>-</v>
      </c>
      <c r="AK14" s="29"/>
      <c r="AL14" s="29"/>
      <c r="AM14" s="29"/>
      <c r="AN14" s="29"/>
      <c r="AO14" s="29"/>
    </row>
    <row r="15" spans="1:41" s="23" customFormat="1" ht="75" customHeight="1">
      <c r="A15" s="146">
        <v>15</v>
      </c>
      <c r="B15" s="147"/>
      <c r="C15" s="148"/>
      <c r="D15" s="148"/>
      <c r="E15" s="149"/>
      <c r="F15" s="150"/>
      <c r="G15" s="172"/>
      <c r="H15" s="152"/>
      <c r="I15" s="153" t="s">
        <v>32</v>
      </c>
      <c r="J15" s="153" t="s">
        <v>27</v>
      </c>
      <c r="K15" s="163" t="str">
        <f>IF(OR(I15="",J15=""),"",VLOOKUP(VALUE(LEFT(I15,2))*VALUE(LEFT(J15,2)),Score,2))</f>
        <v>Significant</v>
      </c>
      <c r="L15" s="155" t="str">
        <f>CONCATENATE(VALUE(LEFT(I15,2))*VALUE(LEFT(J15,2))," ",K15)</f>
        <v>24 Significant</v>
      </c>
      <c r="M15" s="152"/>
      <c r="N15" s="153" t="s">
        <v>26</v>
      </c>
      <c r="O15" s="153" t="s">
        <v>29</v>
      </c>
      <c r="P15" s="154" t="str">
        <f>IF(OR(N15="",O15=""),"",VLOOKUP(VALUE(LEFT(N15,2))*VALUE(LEFT(O15,2)),Score,2))</f>
        <v>Material</v>
      </c>
      <c r="Q15" s="155" t="str">
        <f>CONCATENATE(VALUE(LEFT(N15,2))*VALUE(LEFT(O15,2))," ",P15)</f>
        <v>8 Material</v>
      </c>
      <c r="R15" s="159"/>
      <c r="S15" s="157"/>
      <c r="T15" s="164"/>
      <c r="U15" s="159"/>
      <c r="V15" s="160"/>
      <c r="W15" s="166"/>
      <c r="X15" s="170"/>
      <c r="Y15" s="152"/>
      <c r="Z15" s="153" t="s">
        <v>26</v>
      </c>
      <c r="AA15" s="153" t="s">
        <v>31</v>
      </c>
      <c r="AB15" s="154" t="str">
        <f>IF(OR(Z15="",AA15=""),"",VLOOKUP(VALUE(LEFT(Z15,2))*VALUE(LEFT(AA15,2)),Score,2))</f>
        <v>Manageable</v>
      </c>
      <c r="AC15" s="155" t="str">
        <f>CONCATENATE(VALUE(LEFT(Z15,2))*VALUE(LEFT(AA15,2))," ",AB15)</f>
        <v>4 Manageable</v>
      </c>
      <c r="AD15" s="155"/>
      <c r="AE15" s="170"/>
      <c r="AF15" s="168"/>
      <c r="AG15" s="66" t="str">
        <f>IF($F15="Technology", "Yes","-")</f>
        <v>-</v>
      </c>
      <c r="AH15" s="66" t="str">
        <f>IF($F15="Applications", "Yes", "-")</f>
        <v>-</v>
      </c>
      <c r="AI15" s="66" t="str">
        <f>IF($F15="Intelligence", "Yes", "-")</f>
        <v>-</v>
      </c>
      <c r="AJ15" s="66" t="str">
        <f>IF($F15="Improvement", "Yes", "-")</f>
        <v>-</v>
      </c>
      <c r="AK15" s="29"/>
      <c r="AL15" s="29"/>
      <c r="AM15" s="29"/>
      <c r="AN15" s="29"/>
      <c r="AO15" s="29"/>
    </row>
    <row r="16" spans="1:41" s="23" customFormat="1" ht="75" customHeight="1">
      <c r="A16" s="146">
        <v>16</v>
      </c>
      <c r="B16" s="147"/>
      <c r="C16" s="148"/>
      <c r="D16" s="148"/>
      <c r="E16" s="149"/>
      <c r="F16" s="150"/>
      <c r="G16" s="172"/>
      <c r="H16" s="152"/>
      <c r="I16" s="153" t="s">
        <v>32</v>
      </c>
      <c r="J16" s="153" t="s">
        <v>27</v>
      </c>
      <c r="K16" s="163" t="str">
        <f>IF(OR(I16="",J16=""),"",VLOOKUP(VALUE(LEFT(I16,2))*VALUE(LEFT(J16,2)),Score,2))</f>
        <v>Significant</v>
      </c>
      <c r="L16" s="155" t="str">
        <f>CONCATENATE(VALUE(LEFT(I16,2))*VALUE(LEFT(J16,2))," ",K16)</f>
        <v>24 Significant</v>
      </c>
      <c r="M16" s="152"/>
      <c r="N16" s="153" t="s">
        <v>26</v>
      </c>
      <c r="O16" s="153" t="s">
        <v>29</v>
      </c>
      <c r="P16" s="154" t="str">
        <f>IF(OR(N16="",O16=""),"",VLOOKUP(VALUE(LEFT(N16,2))*VALUE(LEFT(O16,2)),Score,2))</f>
        <v>Material</v>
      </c>
      <c r="Q16" s="155" t="str">
        <f>CONCATENATE(VALUE(LEFT(N16,2))*VALUE(LEFT(O16,2))," ",P16)</f>
        <v>8 Material</v>
      </c>
      <c r="R16" s="159"/>
      <c r="S16" s="157"/>
      <c r="T16" s="164"/>
      <c r="U16" s="159"/>
      <c r="V16" s="160"/>
      <c r="W16" s="166"/>
      <c r="X16" s="170"/>
      <c r="Y16" s="152"/>
      <c r="Z16" s="153" t="s">
        <v>26</v>
      </c>
      <c r="AA16" s="153" t="s">
        <v>31</v>
      </c>
      <c r="AB16" s="154" t="str">
        <f>IF(OR(Z16="",AA16=""),"",VLOOKUP(VALUE(LEFT(Z16,2))*VALUE(LEFT(AA16,2)),Score,2))</f>
        <v>Manageable</v>
      </c>
      <c r="AC16" s="155" t="str">
        <f>CONCATENATE(VALUE(LEFT(Z16,2))*VALUE(LEFT(AA16,2))," ",AB16)</f>
        <v>4 Manageable</v>
      </c>
      <c r="AD16" s="155"/>
      <c r="AE16" s="170"/>
      <c r="AF16" s="168"/>
      <c r="AG16" s="66" t="str">
        <f>IF($F16="Technology", "Yes","-")</f>
        <v>-</v>
      </c>
      <c r="AH16" s="66" t="str">
        <f>IF($F16="Applications", "Yes", "-")</f>
        <v>-</v>
      </c>
      <c r="AI16" s="66" t="str">
        <f>IF($F16="Intelligence", "Yes", "-")</f>
        <v>-</v>
      </c>
      <c r="AJ16" s="66" t="str">
        <f>IF($F16="Improvement", "Yes", "-")</f>
        <v>-</v>
      </c>
      <c r="AK16" s="29"/>
      <c r="AL16" s="29"/>
      <c r="AM16" s="29"/>
      <c r="AN16" s="29"/>
      <c r="AO16" s="29"/>
    </row>
    <row r="17" spans="1:41" s="23" customFormat="1" ht="75" customHeight="1">
      <c r="A17" s="146">
        <v>17</v>
      </c>
      <c r="B17" s="147"/>
      <c r="C17" s="148"/>
      <c r="D17" s="148"/>
      <c r="E17" s="149"/>
      <c r="F17" s="150"/>
      <c r="G17" s="172"/>
      <c r="H17" s="152"/>
      <c r="I17" s="153" t="s">
        <v>32</v>
      </c>
      <c r="J17" s="153" t="s">
        <v>27</v>
      </c>
      <c r="K17" s="163" t="str">
        <f>IF(OR(I17="",J17=""),"",VLOOKUP(VALUE(LEFT(I17,2))*VALUE(LEFT(J17,2)),Score,2))</f>
        <v>Significant</v>
      </c>
      <c r="L17" s="155" t="str">
        <f>CONCATENATE(VALUE(LEFT(I17,2))*VALUE(LEFT(J17,2))," ",K17)</f>
        <v>24 Significant</v>
      </c>
      <c r="M17" s="152"/>
      <c r="N17" s="153" t="s">
        <v>26</v>
      </c>
      <c r="O17" s="153" t="s">
        <v>29</v>
      </c>
      <c r="P17" s="154" t="str">
        <f>IF(OR(N17="",O17=""),"",VLOOKUP(VALUE(LEFT(N17,2))*VALUE(LEFT(O17,2)),Score,2))</f>
        <v>Material</v>
      </c>
      <c r="Q17" s="155" t="str">
        <f>CONCATENATE(VALUE(LEFT(N17,2))*VALUE(LEFT(O17,2))," ",P17)</f>
        <v>8 Material</v>
      </c>
      <c r="R17" s="159"/>
      <c r="S17" s="157"/>
      <c r="T17" s="164"/>
      <c r="U17" s="159"/>
      <c r="V17" s="160"/>
      <c r="W17" s="166"/>
      <c r="X17" s="170"/>
      <c r="Y17" s="152"/>
      <c r="Z17" s="153" t="s">
        <v>26</v>
      </c>
      <c r="AA17" s="153" t="s">
        <v>31</v>
      </c>
      <c r="AB17" s="154" t="str">
        <f>IF(OR(Z17="",AA17=""),"",VLOOKUP(VALUE(LEFT(Z17,2))*VALUE(LEFT(AA17,2)),Score,2))</f>
        <v>Manageable</v>
      </c>
      <c r="AC17" s="155" t="str">
        <f>CONCATENATE(VALUE(LEFT(Z17,2))*VALUE(LEFT(AA17,2))," ",AB17)</f>
        <v>4 Manageable</v>
      </c>
      <c r="AD17" s="155"/>
      <c r="AE17" s="170"/>
      <c r="AF17" s="168"/>
      <c r="AG17" s="66" t="str">
        <f>IF($F17="Technology", "Yes","-")</f>
        <v>-</v>
      </c>
      <c r="AH17" s="66" t="str">
        <f>IF($F17="Applications", "Yes", "-")</f>
        <v>-</v>
      </c>
      <c r="AI17" s="66" t="str">
        <f>IF($F17="Intelligence", "Yes", "-")</f>
        <v>-</v>
      </c>
      <c r="AJ17" s="66" t="str">
        <f>IF($F17="Improvement", "Yes", "-")</f>
        <v>-</v>
      </c>
      <c r="AK17" s="29"/>
      <c r="AL17" s="29"/>
      <c r="AM17" s="29"/>
      <c r="AN17" s="29"/>
      <c r="AO17" s="29"/>
    </row>
    <row r="18" spans="1:41" s="23" customFormat="1" ht="75" customHeight="1">
      <c r="A18" s="146">
        <v>18</v>
      </c>
      <c r="B18" s="147"/>
      <c r="C18" s="148"/>
      <c r="D18" s="148"/>
      <c r="E18" s="149"/>
      <c r="F18" s="150"/>
      <c r="G18" s="172"/>
      <c r="H18" s="152"/>
      <c r="I18" s="153" t="s">
        <v>32</v>
      </c>
      <c r="J18" s="153" t="s">
        <v>27</v>
      </c>
      <c r="K18" s="163" t="str">
        <f>IF(OR(I18="",J18=""),"",VLOOKUP(VALUE(LEFT(I18,2))*VALUE(LEFT(J18,2)),Score,2))</f>
        <v>Significant</v>
      </c>
      <c r="L18" s="155" t="str">
        <f>CONCATENATE(VALUE(LEFT(I18,2))*VALUE(LEFT(J18,2))," ",K18)</f>
        <v>24 Significant</v>
      </c>
      <c r="M18" s="152"/>
      <c r="N18" s="153" t="s">
        <v>26</v>
      </c>
      <c r="O18" s="153" t="s">
        <v>29</v>
      </c>
      <c r="P18" s="154" t="str">
        <f>IF(OR(N18="",O18=""),"",VLOOKUP(VALUE(LEFT(N18,2))*VALUE(LEFT(O18,2)),Score,2))</f>
        <v>Material</v>
      </c>
      <c r="Q18" s="155" t="str">
        <f>CONCATENATE(VALUE(LEFT(N18,2))*VALUE(LEFT(O18,2))," ",P18)</f>
        <v>8 Material</v>
      </c>
      <c r="R18" s="159"/>
      <c r="S18" s="157"/>
      <c r="T18" s="164"/>
      <c r="U18" s="159"/>
      <c r="V18" s="160"/>
      <c r="W18" s="166"/>
      <c r="X18" s="170"/>
      <c r="Y18" s="152"/>
      <c r="Z18" s="153" t="s">
        <v>26</v>
      </c>
      <c r="AA18" s="153" t="s">
        <v>31</v>
      </c>
      <c r="AB18" s="154" t="str">
        <f>IF(OR(Z18="",AA18=""),"",VLOOKUP(VALUE(LEFT(Z18,2))*VALUE(LEFT(AA18,2)),Score,2))</f>
        <v>Manageable</v>
      </c>
      <c r="AC18" s="155" t="str">
        <f>CONCATENATE(VALUE(LEFT(Z18,2))*VALUE(LEFT(AA18,2))," ",AB18)</f>
        <v>4 Manageable</v>
      </c>
      <c r="AD18" s="155"/>
      <c r="AE18" s="170"/>
      <c r="AF18" s="168"/>
      <c r="AG18" s="66" t="str">
        <f>IF($F18="Technology", "Yes","-")</f>
        <v>-</v>
      </c>
      <c r="AH18" s="66" t="str">
        <f>IF($F18="Applications", "Yes", "-")</f>
        <v>-</v>
      </c>
      <c r="AI18" s="66" t="str">
        <f>IF($F18="Intelligence", "Yes", "-")</f>
        <v>-</v>
      </c>
      <c r="AJ18" s="66" t="str">
        <f>IF($F18="Improvement", "Yes", "-")</f>
        <v>-</v>
      </c>
      <c r="AK18" s="29"/>
      <c r="AL18" s="29"/>
      <c r="AM18" s="29"/>
      <c r="AN18" s="29"/>
      <c r="AO18" s="29"/>
    </row>
    <row r="19" spans="1:41" s="23" customFormat="1" ht="75" customHeight="1">
      <c r="A19" s="146">
        <v>19</v>
      </c>
      <c r="B19" s="147"/>
      <c r="C19" s="148"/>
      <c r="D19" s="148"/>
      <c r="E19" s="149"/>
      <c r="F19" s="150"/>
      <c r="G19" s="172"/>
      <c r="H19" s="152"/>
      <c r="I19" s="153" t="s">
        <v>32</v>
      </c>
      <c r="J19" s="153" t="s">
        <v>27</v>
      </c>
      <c r="K19" s="163" t="str">
        <f>IF(OR(I19="",J19=""),"",VLOOKUP(VALUE(LEFT(I19,2))*VALUE(LEFT(J19,2)),Score,2))</f>
        <v>Significant</v>
      </c>
      <c r="L19" s="155" t="str">
        <f>CONCATENATE(VALUE(LEFT(I19,2))*VALUE(LEFT(J19,2))," ",K19)</f>
        <v>24 Significant</v>
      </c>
      <c r="M19" s="152"/>
      <c r="N19" s="153" t="s">
        <v>26</v>
      </c>
      <c r="O19" s="153" t="s">
        <v>29</v>
      </c>
      <c r="P19" s="154" t="str">
        <f>IF(OR(N19="",O19=""),"",VLOOKUP(VALUE(LEFT(N19,2))*VALUE(LEFT(O19,2)),Score,2))</f>
        <v>Material</v>
      </c>
      <c r="Q19" s="155" t="str">
        <f>CONCATENATE(VALUE(LEFT(N19,2))*VALUE(LEFT(O19,2))," ",P19)</f>
        <v>8 Material</v>
      </c>
      <c r="R19" s="159"/>
      <c r="S19" s="157"/>
      <c r="T19" s="164"/>
      <c r="U19" s="159"/>
      <c r="V19" s="160"/>
      <c r="W19" s="166"/>
      <c r="X19" s="170"/>
      <c r="Y19" s="152"/>
      <c r="Z19" s="153" t="s">
        <v>26</v>
      </c>
      <c r="AA19" s="153" t="s">
        <v>31</v>
      </c>
      <c r="AB19" s="154" t="str">
        <f>IF(OR(Z19="",AA19=""),"",VLOOKUP(VALUE(LEFT(Z19,2))*VALUE(LEFT(AA19,2)),Score,2))</f>
        <v>Manageable</v>
      </c>
      <c r="AC19" s="155" t="str">
        <f>CONCATENATE(VALUE(LEFT(Z19,2))*VALUE(LEFT(AA19,2))," ",AB19)</f>
        <v>4 Manageable</v>
      </c>
      <c r="AD19" s="155"/>
      <c r="AE19" s="170"/>
      <c r="AF19" s="168"/>
      <c r="AG19" s="66" t="str">
        <f>IF($F19="Technology", "Yes","-")</f>
        <v>-</v>
      </c>
      <c r="AH19" s="66" t="str">
        <f>IF($F19="Applications", "Yes", "-")</f>
        <v>-</v>
      </c>
      <c r="AI19" s="66" t="str">
        <f>IF($F19="Intelligence", "Yes", "-")</f>
        <v>-</v>
      </c>
      <c r="AJ19" s="66" t="str">
        <f>IF($F19="Improvement", "Yes", "-")</f>
        <v>-</v>
      </c>
      <c r="AK19" s="29"/>
      <c r="AL19" s="29"/>
      <c r="AM19" s="29"/>
      <c r="AN19" s="29"/>
      <c r="AO19" s="29"/>
    </row>
    <row r="20" spans="1:41" s="23" customFormat="1" ht="75" customHeight="1">
      <c r="A20" s="146">
        <v>20</v>
      </c>
      <c r="B20" s="147"/>
      <c r="C20" s="148"/>
      <c r="D20" s="148"/>
      <c r="E20" s="149"/>
      <c r="F20" s="150"/>
      <c r="G20" s="172"/>
      <c r="H20" s="152"/>
      <c r="I20" s="153" t="s">
        <v>32</v>
      </c>
      <c r="J20" s="153" t="s">
        <v>27</v>
      </c>
      <c r="K20" s="163" t="str">
        <f>IF(OR(I20="",J20=""),"",VLOOKUP(VALUE(LEFT(I20,2))*VALUE(LEFT(J20,2)),Score,2))</f>
        <v>Significant</v>
      </c>
      <c r="L20" s="155" t="str">
        <f>CONCATENATE(VALUE(LEFT(I20,2))*VALUE(LEFT(J20,2))," ",K20)</f>
        <v>24 Significant</v>
      </c>
      <c r="M20" s="152"/>
      <c r="N20" s="153" t="s">
        <v>26</v>
      </c>
      <c r="O20" s="153" t="s">
        <v>29</v>
      </c>
      <c r="P20" s="154" t="str">
        <f>IF(OR(N20="",O20=""),"",VLOOKUP(VALUE(LEFT(N20,2))*VALUE(LEFT(O20,2)),Score,2))</f>
        <v>Material</v>
      </c>
      <c r="Q20" s="155" t="str">
        <f>CONCATENATE(VALUE(LEFT(N20,2))*VALUE(LEFT(O20,2))," ",P20)</f>
        <v>8 Material</v>
      </c>
      <c r="R20" s="159"/>
      <c r="S20" s="157"/>
      <c r="T20" s="164"/>
      <c r="U20" s="159"/>
      <c r="V20" s="160"/>
      <c r="W20" s="166"/>
      <c r="X20" s="170"/>
      <c r="Y20" s="152"/>
      <c r="Z20" s="153" t="s">
        <v>26</v>
      </c>
      <c r="AA20" s="153" t="s">
        <v>31</v>
      </c>
      <c r="AB20" s="154" t="str">
        <f>IF(OR(Z20="",AA20=""),"",VLOOKUP(VALUE(LEFT(Z20,2))*VALUE(LEFT(AA20,2)),Score,2))</f>
        <v>Manageable</v>
      </c>
      <c r="AC20" s="155" t="str">
        <f>CONCATENATE(VALUE(LEFT(Z20,2))*VALUE(LEFT(AA20,2))," ",AB20)</f>
        <v>4 Manageable</v>
      </c>
      <c r="AD20" s="155"/>
      <c r="AE20" s="170"/>
      <c r="AF20" s="168"/>
      <c r="AG20" s="66" t="str">
        <f>IF($F20="Technology", "Yes","-")</f>
        <v>-</v>
      </c>
      <c r="AH20" s="66" t="str">
        <f>IF($F20="Applications", "Yes", "-")</f>
        <v>-</v>
      </c>
      <c r="AI20" s="66" t="str">
        <f>IF($F20="Intelligence", "Yes", "-")</f>
        <v>-</v>
      </c>
      <c r="AJ20" s="66" t="str">
        <f>IF($F20="Improvement", "Yes", "-")</f>
        <v>-</v>
      </c>
      <c r="AK20" s="29"/>
      <c r="AL20" s="29"/>
      <c r="AM20" s="29"/>
      <c r="AN20" s="29"/>
      <c r="AO20" s="29"/>
    </row>
    <row r="21" spans="1:41" s="23" customFormat="1" ht="75" customHeight="1">
      <c r="A21" s="146">
        <v>21</v>
      </c>
      <c r="B21" s="147"/>
      <c r="C21" s="148"/>
      <c r="D21" s="148"/>
      <c r="E21" s="149"/>
      <c r="F21" s="150"/>
      <c r="G21" s="172"/>
      <c r="H21" s="152"/>
      <c r="I21" s="153" t="s">
        <v>32</v>
      </c>
      <c r="J21" s="153" t="s">
        <v>27</v>
      </c>
      <c r="K21" s="163" t="str">
        <f>IF(OR(I21="",J21=""),"",VLOOKUP(VALUE(LEFT(I21,2))*VALUE(LEFT(J21,2)),Score,2))</f>
        <v>Significant</v>
      </c>
      <c r="L21" s="155" t="str">
        <f>CONCATENATE(VALUE(LEFT(I21,2))*VALUE(LEFT(J21,2))," ",K21)</f>
        <v>24 Significant</v>
      </c>
      <c r="M21" s="152"/>
      <c r="N21" s="153" t="s">
        <v>26</v>
      </c>
      <c r="O21" s="153" t="s">
        <v>29</v>
      </c>
      <c r="P21" s="154" t="str">
        <f>IF(OR(N21="",O21=""),"",VLOOKUP(VALUE(LEFT(N21,2))*VALUE(LEFT(O21,2)),Score,2))</f>
        <v>Material</v>
      </c>
      <c r="Q21" s="155" t="str">
        <f>CONCATENATE(VALUE(LEFT(N21,2))*VALUE(LEFT(O21,2))," ",P21)</f>
        <v>8 Material</v>
      </c>
      <c r="R21" s="159"/>
      <c r="S21" s="157"/>
      <c r="T21" s="164"/>
      <c r="U21" s="159"/>
      <c r="V21" s="160"/>
      <c r="W21" s="166"/>
      <c r="X21" s="170"/>
      <c r="Y21" s="152"/>
      <c r="Z21" s="153" t="s">
        <v>26</v>
      </c>
      <c r="AA21" s="153" t="s">
        <v>31</v>
      </c>
      <c r="AB21" s="154" t="str">
        <f>IF(OR(Z21="",AA21=""),"",VLOOKUP(VALUE(LEFT(Z21,2))*VALUE(LEFT(AA21,2)),Score,2))</f>
        <v>Manageable</v>
      </c>
      <c r="AC21" s="155" t="str">
        <f>CONCATENATE(VALUE(LEFT(Z21,2))*VALUE(LEFT(AA21,2))," ",AB21)</f>
        <v>4 Manageable</v>
      </c>
      <c r="AD21" s="155"/>
      <c r="AE21" s="170"/>
      <c r="AF21" s="168"/>
      <c r="AG21" s="66" t="str">
        <f>IF($F21="Technology", "Yes","-")</f>
        <v>-</v>
      </c>
      <c r="AH21" s="66" t="str">
        <f>IF($F21="Applications", "Yes", "-")</f>
        <v>-</v>
      </c>
      <c r="AI21" s="66" t="str">
        <f>IF($F21="Intelligence", "Yes", "-")</f>
        <v>-</v>
      </c>
      <c r="AJ21" s="66" t="str">
        <f>IF($F21="Improvement", "Yes", "-")</f>
        <v>-</v>
      </c>
      <c r="AK21" s="29"/>
      <c r="AL21" s="29"/>
      <c r="AM21" s="29"/>
      <c r="AN21" s="29"/>
      <c r="AO21" s="29"/>
    </row>
    <row r="22" spans="1:41" s="23" customFormat="1" ht="75" customHeight="1">
      <c r="A22" s="146">
        <v>22</v>
      </c>
      <c r="B22" s="147"/>
      <c r="C22" s="148"/>
      <c r="D22" s="148"/>
      <c r="E22" s="149"/>
      <c r="F22" s="150"/>
      <c r="G22" s="172"/>
      <c r="H22" s="152"/>
      <c r="I22" s="153" t="s">
        <v>32</v>
      </c>
      <c r="J22" s="153" t="s">
        <v>27</v>
      </c>
      <c r="K22" s="163" t="str">
        <f>IF(OR(I22="",J22=""),"",VLOOKUP(VALUE(LEFT(I22,2))*VALUE(LEFT(J22,2)),Score,2))</f>
        <v>Significant</v>
      </c>
      <c r="L22" s="155" t="str">
        <f>CONCATENATE(VALUE(LEFT(I22,2))*VALUE(LEFT(J22,2))," ",K22)</f>
        <v>24 Significant</v>
      </c>
      <c r="M22" s="152"/>
      <c r="N22" s="153" t="s">
        <v>26</v>
      </c>
      <c r="O22" s="153" t="s">
        <v>29</v>
      </c>
      <c r="P22" s="154" t="str">
        <f>IF(OR(N22="",O22=""),"",VLOOKUP(VALUE(LEFT(N22,2))*VALUE(LEFT(O22,2)),Score,2))</f>
        <v>Material</v>
      </c>
      <c r="Q22" s="155" t="str">
        <f>CONCATENATE(VALUE(LEFT(N22,2))*VALUE(LEFT(O22,2))," ",P22)</f>
        <v>8 Material</v>
      </c>
      <c r="R22" s="159"/>
      <c r="S22" s="157"/>
      <c r="T22" s="164"/>
      <c r="U22" s="159"/>
      <c r="V22" s="160"/>
      <c r="W22" s="166"/>
      <c r="X22" s="170"/>
      <c r="Y22" s="152"/>
      <c r="Z22" s="153" t="s">
        <v>26</v>
      </c>
      <c r="AA22" s="153" t="s">
        <v>31</v>
      </c>
      <c r="AB22" s="154" t="str">
        <f>IF(OR(Z22="",AA22=""),"",VLOOKUP(VALUE(LEFT(Z22,2))*VALUE(LEFT(AA22,2)),Score,2))</f>
        <v>Manageable</v>
      </c>
      <c r="AC22" s="155" t="str">
        <f>CONCATENATE(VALUE(LEFT(Z22,2))*VALUE(LEFT(AA22,2))," ",AB22)</f>
        <v>4 Manageable</v>
      </c>
      <c r="AD22" s="155"/>
      <c r="AE22" s="170"/>
      <c r="AF22" s="168"/>
      <c r="AG22" s="66" t="str">
        <f>IF($F22="Technology", "Yes","-")</f>
        <v>-</v>
      </c>
      <c r="AH22" s="66" t="str">
        <f>IF($F22="Applications", "Yes", "-")</f>
        <v>-</v>
      </c>
      <c r="AI22" s="66" t="str">
        <f>IF($F22="Intelligence", "Yes", "-")</f>
        <v>-</v>
      </c>
      <c r="AJ22" s="66" t="str">
        <f>IF($F22="Improvement", "Yes", "-")</f>
        <v>-</v>
      </c>
      <c r="AK22" s="29"/>
      <c r="AL22" s="29"/>
      <c r="AM22" s="29"/>
      <c r="AN22" s="29"/>
      <c r="AO22" s="29"/>
    </row>
    <row r="23" spans="1:41" s="23" customFormat="1" ht="75" customHeight="1">
      <c r="A23" s="146">
        <v>23</v>
      </c>
      <c r="B23" s="147"/>
      <c r="C23" s="148"/>
      <c r="D23" s="148"/>
      <c r="E23" s="149"/>
      <c r="F23" s="150"/>
      <c r="G23" s="172"/>
      <c r="H23" s="152"/>
      <c r="I23" s="153" t="s">
        <v>32</v>
      </c>
      <c r="J23" s="153" t="s">
        <v>27</v>
      </c>
      <c r="K23" s="163" t="str">
        <f>IF(OR(I23="",J23=""),"",VLOOKUP(VALUE(LEFT(I23,2))*VALUE(LEFT(J23,2)),Score,2))</f>
        <v>Significant</v>
      </c>
      <c r="L23" s="155" t="str">
        <f>CONCATENATE(VALUE(LEFT(I23,2))*VALUE(LEFT(J23,2))," ",K23)</f>
        <v>24 Significant</v>
      </c>
      <c r="M23" s="152"/>
      <c r="N23" s="153" t="s">
        <v>26</v>
      </c>
      <c r="O23" s="153" t="s">
        <v>29</v>
      </c>
      <c r="P23" s="154" t="str">
        <f>IF(OR(N23="",O23=""),"",VLOOKUP(VALUE(LEFT(N23,2))*VALUE(LEFT(O23,2)),Score,2))</f>
        <v>Material</v>
      </c>
      <c r="Q23" s="155" t="str">
        <f>CONCATENATE(VALUE(LEFT(N23,2))*VALUE(LEFT(O23,2))," ",P23)</f>
        <v>8 Material</v>
      </c>
      <c r="R23" s="159"/>
      <c r="S23" s="157"/>
      <c r="T23" s="164"/>
      <c r="U23" s="159"/>
      <c r="V23" s="160"/>
      <c r="W23" s="166"/>
      <c r="X23" s="170"/>
      <c r="Y23" s="152"/>
      <c r="Z23" s="153" t="s">
        <v>26</v>
      </c>
      <c r="AA23" s="153" t="s">
        <v>31</v>
      </c>
      <c r="AB23" s="154" t="str">
        <f>IF(OR(Z23="",AA23=""),"",VLOOKUP(VALUE(LEFT(Z23,2))*VALUE(LEFT(AA23,2)),Score,2))</f>
        <v>Manageable</v>
      </c>
      <c r="AC23" s="155" t="str">
        <f>CONCATENATE(VALUE(LEFT(Z23,2))*VALUE(LEFT(AA23,2))," ",AB23)</f>
        <v>4 Manageable</v>
      </c>
      <c r="AD23" s="155"/>
      <c r="AE23" s="170"/>
      <c r="AF23" s="168"/>
      <c r="AG23" s="66" t="str">
        <f>IF($F23="Technology", "Yes","-")</f>
        <v>-</v>
      </c>
      <c r="AH23" s="66" t="str">
        <f>IF($F23="Applications", "Yes", "-")</f>
        <v>-</v>
      </c>
      <c r="AI23" s="66" t="str">
        <f>IF($F23="Intelligence", "Yes", "-")</f>
        <v>-</v>
      </c>
      <c r="AJ23" s="66" t="str">
        <f>IF($F23="Improvement", "Yes", "-")</f>
        <v>-</v>
      </c>
      <c r="AK23" s="29"/>
      <c r="AL23" s="29"/>
      <c r="AM23" s="29"/>
      <c r="AN23" s="29"/>
      <c r="AO23" s="29"/>
    </row>
    <row r="24" spans="1:41" s="23" customFormat="1" ht="75" customHeight="1">
      <c r="A24" s="146">
        <v>24</v>
      </c>
      <c r="B24" s="147"/>
      <c r="C24" s="148"/>
      <c r="D24" s="148"/>
      <c r="E24" s="149"/>
      <c r="F24" s="150"/>
      <c r="G24" s="172"/>
      <c r="H24" s="152"/>
      <c r="I24" s="153" t="s">
        <v>32</v>
      </c>
      <c r="J24" s="153" t="s">
        <v>27</v>
      </c>
      <c r="K24" s="163" t="str">
        <f>IF(OR(I24="",J24=""),"",VLOOKUP(VALUE(LEFT(I24,2))*VALUE(LEFT(J24,2)),Score,2))</f>
        <v>Significant</v>
      </c>
      <c r="L24" s="155" t="str">
        <f>CONCATENATE(VALUE(LEFT(I24,2))*VALUE(LEFT(J24,2))," ",K24)</f>
        <v>24 Significant</v>
      </c>
      <c r="M24" s="152"/>
      <c r="N24" s="153" t="s">
        <v>26</v>
      </c>
      <c r="O24" s="153" t="s">
        <v>29</v>
      </c>
      <c r="P24" s="154" t="str">
        <f>IF(OR(N24="",O24=""),"",VLOOKUP(VALUE(LEFT(N24,2))*VALUE(LEFT(O24,2)),Score,2))</f>
        <v>Material</v>
      </c>
      <c r="Q24" s="155" t="str">
        <f>CONCATENATE(VALUE(LEFT(N24,2))*VALUE(LEFT(O24,2))," ",P24)</f>
        <v>8 Material</v>
      </c>
      <c r="R24" s="159"/>
      <c r="S24" s="157"/>
      <c r="T24" s="164"/>
      <c r="U24" s="159"/>
      <c r="V24" s="160"/>
      <c r="W24" s="166"/>
      <c r="X24" s="170"/>
      <c r="Y24" s="152"/>
      <c r="Z24" s="153" t="s">
        <v>26</v>
      </c>
      <c r="AA24" s="153" t="s">
        <v>31</v>
      </c>
      <c r="AB24" s="154" t="str">
        <f>IF(OR(Z24="",AA24=""),"",VLOOKUP(VALUE(LEFT(Z24,2))*VALUE(LEFT(AA24,2)),Score,2))</f>
        <v>Manageable</v>
      </c>
      <c r="AC24" s="155" t="str">
        <f>CONCATENATE(VALUE(LEFT(Z24,2))*VALUE(LEFT(AA24,2))," ",AB24)</f>
        <v>4 Manageable</v>
      </c>
      <c r="AD24" s="155"/>
      <c r="AE24" s="170"/>
      <c r="AF24" s="168"/>
      <c r="AG24" s="66" t="str">
        <f>IF($F24="Technology", "Yes","-")</f>
        <v>-</v>
      </c>
      <c r="AH24" s="66" t="str">
        <f>IF($F24="Applications", "Yes", "-")</f>
        <v>-</v>
      </c>
      <c r="AI24" s="66" t="str">
        <f>IF($F24="Intelligence", "Yes", "-")</f>
        <v>-</v>
      </c>
      <c r="AJ24" s="66" t="str">
        <f>IF($F24="Improvement", "Yes", "-")</f>
        <v>-</v>
      </c>
      <c r="AK24" s="29"/>
      <c r="AL24" s="29"/>
      <c r="AM24" s="29"/>
      <c r="AN24" s="29"/>
      <c r="AO24" s="29"/>
    </row>
    <row r="25" spans="1:41" s="23" customFormat="1" ht="75" customHeight="1">
      <c r="A25" s="146">
        <v>25</v>
      </c>
      <c r="B25" s="147"/>
      <c r="C25" s="148"/>
      <c r="D25" s="148"/>
      <c r="E25" s="149"/>
      <c r="F25" s="150"/>
      <c r="G25" s="172"/>
      <c r="H25" s="152"/>
      <c r="I25" s="153" t="s">
        <v>32</v>
      </c>
      <c r="J25" s="153" t="s">
        <v>27</v>
      </c>
      <c r="K25" s="163" t="str">
        <f>IF(OR(I25="",J25=""),"",VLOOKUP(VALUE(LEFT(I25,2))*VALUE(LEFT(J25,2)),Score,2))</f>
        <v>Significant</v>
      </c>
      <c r="L25" s="155" t="str">
        <f>CONCATENATE(VALUE(LEFT(I25,2))*VALUE(LEFT(J25,2))," ",K25)</f>
        <v>24 Significant</v>
      </c>
      <c r="M25" s="152"/>
      <c r="N25" s="153" t="s">
        <v>26</v>
      </c>
      <c r="O25" s="153" t="s">
        <v>29</v>
      </c>
      <c r="P25" s="154" t="str">
        <f>IF(OR(N25="",O25=""),"",VLOOKUP(VALUE(LEFT(N25,2))*VALUE(LEFT(O25,2)),Score,2))</f>
        <v>Material</v>
      </c>
      <c r="Q25" s="155" t="str">
        <f>CONCATENATE(VALUE(LEFT(N25,2))*VALUE(LEFT(O25,2))," ",P25)</f>
        <v>8 Material</v>
      </c>
      <c r="R25" s="159"/>
      <c r="S25" s="157"/>
      <c r="T25" s="164"/>
      <c r="U25" s="159"/>
      <c r="V25" s="160"/>
      <c r="W25" s="166"/>
      <c r="X25" s="170"/>
      <c r="Y25" s="152"/>
      <c r="Z25" s="153" t="s">
        <v>26</v>
      </c>
      <c r="AA25" s="153" t="s">
        <v>31</v>
      </c>
      <c r="AB25" s="154" t="str">
        <f>IF(OR(Z25="",AA25=""),"",VLOOKUP(VALUE(LEFT(Z25,2))*VALUE(LEFT(AA25,2)),Score,2))</f>
        <v>Manageable</v>
      </c>
      <c r="AC25" s="155" t="str">
        <f>CONCATENATE(VALUE(LEFT(Z25,2))*VALUE(LEFT(AA25,2))," ",AB25)</f>
        <v>4 Manageable</v>
      </c>
      <c r="AD25" s="155"/>
      <c r="AE25" s="170"/>
      <c r="AF25" s="168"/>
      <c r="AG25" s="66" t="str">
        <f>IF($F25="Technology", "Yes","-")</f>
        <v>-</v>
      </c>
      <c r="AH25" s="66" t="str">
        <f>IF($F25="Applications", "Yes", "-")</f>
        <v>-</v>
      </c>
      <c r="AI25" s="66" t="str">
        <f>IF($F25="Intelligence", "Yes", "-")</f>
        <v>-</v>
      </c>
      <c r="AJ25" s="66" t="str">
        <f>IF($F25="Improvement", "Yes", "-")</f>
        <v>-</v>
      </c>
      <c r="AK25" s="29"/>
      <c r="AL25" s="29"/>
      <c r="AM25" s="29"/>
      <c r="AN25" s="29"/>
      <c r="AO25" s="29"/>
    </row>
    <row r="26" spans="1:41" s="23" customFormat="1" ht="75" customHeight="1">
      <c r="A26" s="146">
        <v>26</v>
      </c>
      <c r="B26" s="147"/>
      <c r="C26" s="148"/>
      <c r="D26" s="148"/>
      <c r="E26" s="149"/>
      <c r="F26" s="150"/>
      <c r="G26" s="172"/>
      <c r="H26" s="152"/>
      <c r="I26" s="153" t="s">
        <v>32</v>
      </c>
      <c r="J26" s="153" t="s">
        <v>27</v>
      </c>
      <c r="K26" s="163" t="str">
        <f>IF(OR(I26="",J26=""),"",VLOOKUP(VALUE(LEFT(I26,2))*VALUE(LEFT(J26,2)),Score,2))</f>
        <v>Significant</v>
      </c>
      <c r="L26" s="155" t="str">
        <f>CONCATENATE(VALUE(LEFT(I26,2))*VALUE(LEFT(J26,2))," ",K26)</f>
        <v>24 Significant</v>
      </c>
      <c r="M26" s="152"/>
      <c r="N26" s="153" t="s">
        <v>26</v>
      </c>
      <c r="O26" s="153" t="s">
        <v>29</v>
      </c>
      <c r="P26" s="154" t="str">
        <f>IF(OR(N26="",O26=""),"",VLOOKUP(VALUE(LEFT(N26,2))*VALUE(LEFT(O26,2)),Score,2))</f>
        <v>Material</v>
      </c>
      <c r="Q26" s="155" t="str">
        <f>CONCATENATE(VALUE(LEFT(N26,2))*VALUE(LEFT(O26,2))," ",P26)</f>
        <v>8 Material</v>
      </c>
      <c r="R26" s="159"/>
      <c r="S26" s="157"/>
      <c r="T26" s="164"/>
      <c r="U26" s="159"/>
      <c r="V26" s="160"/>
      <c r="W26" s="166"/>
      <c r="X26" s="170"/>
      <c r="Y26" s="152"/>
      <c r="Z26" s="153" t="s">
        <v>26</v>
      </c>
      <c r="AA26" s="153" t="s">
        <v>31</v>
      </c>
      <c r="AB26" s="154" t="str">
        <f>IF(OR(Z26="",AA26=""),"",VLOOKUP(VALUE(LEFT(Z26,2))*VALUE(LEFT(AA26,2)),Score,2))</f>
        <v>Manageable</v>
      </c>
      <c r="AC26" s="155" t="str">
        <f>CONCATENATE(VALUE(LEFT(Z26,2))*VALUE(LEFT(AA26,2))," ",AB26)</f>
        <v>4 Manageable</v>
      </c>
      <c r="AD26" s="155"/>
      <c r="AE26" s="170"/>
      <c r="AF26" s="168"/>
      <c r="AG26" s="66" t="str">
        <f>IF($F26="Technology", "Yes","-")</f>
        <v>-</v>
      </c>
      <c r="AH26" s="66" t="str">
        <f>IF($F26="Applications", "Yes", "-")</f>
        <v>-</v>
      </c>
      <c r="AI26" s="66" t="str">
        <f>IF($F26="Intelligence", "Yes", "-")</f>
        <v>-</v>
      </c>
      <c r="AJ26" s="66" t="str">
        <f>IF($F26="Improvement", "Yes", "-")</f>
        <v>-</v>
      </c>
      <c r="AK26" s="29"/>
      <c r="AL26" s="29"/>
      <c r="AM26" s="29"/>
      <c r="AN26" s="29"/>
      <c r="AO26" s="29"/>
    </row>
    <row r="27" spans="1:41" s="23" customFormat="1" ht="75" customHeight="1">
      <c r="A27" s="146">
        <v>27</v>
      </c>
      <c r="B27" s="147"/>
      <c r="C27" s="148"/>
      <c r="D27" s="148"/>
      <c r="E27" s="149"/>
      <c r="F27" s="150"/>
      <c r="G27" s="172"/>
      <c r="H27" s="152"/>
      <c r="I27" s="153" t="s">
        <v>32</v>
      </c>
      <c r="J27" s="153" t="s">
        <v>27</v>
      </c>
      <c r="K27" s="163" t="str">
        <f>IF(OR(I27="",J27=""),"",VLOOKUP(VALUE(LEFT(I27,2))*VALUE(LEFT(J27,2)),Score,2))</f>
        <v>Significant</v>
      </c>
      <c r="L27" s="155" t="str">
        <f>CONCATENATE(VALUE(LEFT(I27,2))*VALUE(LEFT(J27,2))," ",K27)</f>
        <v>24 Significant</v>
      </c>
      <c r="M27" s="152"/>
      <c r="N27" s="153" t="s">
        <v>26</v>
      </c>
      <c r="O27" s="153" t="s">
        <v>29</v>
      </c>
      <c r="P27" s="154" t="str">
        <f>IF(OR(N27="",O27=""),"",VLOOKUP(VALUE(LEFT(N27,2))*VALUE(LEFT(O27,2)),Score,2))</f>
        <v>Material</v>
      </c>
      <c r="Q27" s="155" t="str">
        <f>CONCATENATE(VALUE(LEFT(N27,2))*VALUE(LEFT(O27,2))," ",P27)</f>
        <v>8 Material</v>
      </c>
      <c r="R27" s="159"/>
      <c r="S27" s="157"/>
      <c r="T27" s="164"/>
      <c r="U27" s="159"/>
      <c r="V27" s="160"/>
      <c r="W27" s="166"/>
      <c r="X27" s="170"/>
      <c r="Y27" s="152"/>
      <c r="Z27" s="153" t="s">
        <v>26</v>
      </c>
      <c r="AA27" s="153" t="s">
        <v>31</v>
      </c>
      <c r="AB27" s="154" t="str">
        <f>IF(OR(Z27="",AA27=""),"",VLOOKUP(VALUE(LEFT(Z27,2))*VALUE(LEFT(AA27,2)),Score,2))</f>
        <v>Manageable</v>
      </c>
      <c r="AC27" s="155" t="str">
        <f>CONCATENATE(VALUE(LEFT(Z27,2))*VALUE(LEFT(AA27,2))," ",AB27)</f>
        <v>4 Manageable</v>
      </c>
      <c r="AD27" s="155"/>
      <c r="AE27" s="170"/>
      <c r="AF27" s="168"/>
      <c r="AG27" s="66" t="str">
        <f>IF($F27="Technology", "Yes","-")</f>
        <v>-</v>
      </c>
      <c r="AH27" s="66" t="str">
        <f>IF($F27="Applications", "Yes", "-")</f>
        <v>-</v>
      </c>
      <c r="AI27" s="66" t="str">
        <f>IF($F27="Intelligence", "Yes", "-")</f>
        <v>-</v>
      </c>
      <c r="AJ27" s="66" t="str">
        <f>IF($F27="Improvement", "Yes", "-")</f>
        <v>-</v>
      </c>
      <c r="AK27" s="29"/>
      <c r="AL27" s="29"/>
      <c r="AM27" s="29"/>
      <c r="AN27" s="29"/>
      <c r="AO27" s="29"/>
    </row>
    <row r="28" spans="1:41" s="23" customFormat="1" ht="75" customHeight="1">
      <c r="A28" s="146">
        <v>28</v>
      </c>
      <c r="B28" s="147"/>
      <c r="C28" s="148"/>
      <c r="D28" s="148"/>
      <c r="E28" s="149"/>
      <c r="F28" s="150"/>
      <c r="G28" s="172"/>
      <c r="H28" s="152"/>
      <c r="I28" s="153" t="s">
        <v>32</v>
      </c>
      <c r="J28" s="153" t="s">
        <v>27</v>
      </c>
      <c r="K28" s="163" t="str">
        <f>IF(OR(I28="",J28=""),"",VLOOKUP(VALUE(LEFT(I28,2))*VALUE(LEFT(J28,2)),Score,2))</f>
        <v>Significant</v>
      </c>
      <c r="L28" s="155" t="str">
        <f>CONCATENATE(VALUE(LEFT(I28,2))*VALUE(LEFT(J28,2))," ",K28)</f>
        <v>24 Significant</v>
      </c>
      <c r="M28" s="152"/>
      <c r="N28" s="153" t="s">
        <v>26</v>
      </c>
      <c r="O28" s="153" t="s">
        <v>29</v>
      </c>
      <c r="P28" s="154" t="str">
        <f>IF(OR(N28="",O28=""),"",VLOOKUP(VALUE(LEFT(N28,2))*VALUE(LEFT(O28,2)),Score,2))</f>
        <v>Material</v>
      </c>
      <c r="Q28" s="155" t="str">
        <f>CONCATENATE(VALUE(LEFT(N28,2))*VALUE(LEFT(O28,2))," ",P28)</f>
        <v>8 Material</v>
      </c>
      <c r="R28" s="159"/>
      <c r="S28" s="157"/>
      <c r="T28" s="164"/>
      <c r="U28" s="159"/>
      <c r="V28" s="160"/>
      <c r="W28" s="166"/>
      <c r="X28" s="170"/>
      <c r="Y28" s="152"/>
      <c r="Z28" s="153" t="s">
        <v>26</v>
      </c>
      <c r="AA28" s="153" t="s">
        <v>31</v>
      </c>
      <c r="AB28" s="154" t="str">
        <f>IF(OR(Z28="",AA28=""),"",VLOOKUP(VALUE(LEFT(Z28,2))*VALUE(LEFT(AA28,2)),Score,2))</f>
        <v>Manageable</v>
      </c>
      <c r="AC28" s="155" t="str">
        <f>CONCATENATE(VALUE(LEFT(Z28,2))*VALUE(LEFT(AA28,2))," ",AB28)</f>
        <v>4 Manageable</v>
      </c>
      <c r="AD28" s="155"/>
      <c r="AE28" s="170"/>
      <c r="AF28" s="168"/>
      <c r="AG28" s="66" t="str">
        <f>IF($F28="Technology", "Yes","-")</f>
        <v>-</v>
      </c>
      <c r="AH28" s="66" t="str">
        <f>IF($F28="Applications", "Yes", "-")</f>
        <v>-</v>
      </c>
      <c r="AI28" s="66" t="str">
        <f>IF($F28="Intelligence", "Yes", "-")</f>
        <v>-</v>
      </c>
      <c r="AJ28" s="66" t="str">
        <f>IF($F28="Improvement", "Yes", "-")</f>
        <v>-</v>
      </c>
      <c r="AK28" s="29"/>
      <c r="AL28" s="29"/>
      <c r="AM28" s="29"/>
      <c r="AN28" s="29"/>
      <c r="AO28" s="29"/>
    </row>
    <row r="29" spans="1:41" s="23" customFormat="1" ht="75" customHeight="1">
      <c r="A29" s="146">
        <v>29</v>
      </c>
      <c r="B29" s="147"/>
      <c r="C29" s="148"/>
      <c r="D29" s="148"/>
      <c r="E29" s="149"/>
      <c r="F29" s="150"/>
      <c r="G29" s="172"/>
      <c r="H29" s="152"/>
      <c r="I29" s="153" t="s">
        <v>32</v>
      </c>
      <c r="J29" s="153" t="s">
        <v>27</v>
      </c>
      <c r="K29" s="163" t="str">
        <f>IF(OR(I29="",J29=""),"",VLOOKUP(VALUE(LEFT(I29,2))*VALUE(LEFT(J29,2)),Score,2))</f>
        <v>Significant</v>
      </c>
      <c r="L29" s="155" t="str">
        <f>CONCATENATE(VALUE(LEFT(I29,2))*VALUE(LEFT(J29,2))," ",K29)</f>
        <v>24 Significant</v>
      </c>
      <c r="M29" s="152"/>
      <c r="N29" s="153" t="s">
        <v>26</v>
      </c>
      <c r="O29" s="153" t="s">
        <v>29</v>
      </c>
      <c r="P29" s="154" t="str">
        <f>IF(OR(N29="",O29=""),"",VLOOKUP(VALUE(LEFT(N29,2))*VALUE(LEFT(O29,2)),Score,2))</f>
        <v>Material</v>
      </c>
      <c r="Q29" s="155" t="str">
        <f>CONCATENATE(VALUE(LEFT(N29,2))*VALUE(LEFT(O29,2))," ",P29)</f>
        <v>8 Material</v>
      </c>
      <c r="R29" s="159"/>
      <c r="S29" s="157"/>
      <c r="T29" s="164"/>
      <c r="U29" s="159"/>
      <c r="V29" s="160"/>
      <c r="W29" s="166"/>
      <c r="X29" s="170"/>
      <c r="Y29" s="152"/>
      <c r="Z29" s="153" t="s">
        <v>26</v>
      </c>
      <c r="AA29" s="153" t="s">
        <v>31</v>
      </c>
      <c r="AB29" s="154" t="str">
        <f>IF(OR(Z29="",AA29=""),"",VLOOKUP(VALUE(LEFT(Z29,2))*VALUE(LEFT(AA29,2)),Score,2))</f>
        <v>Manageable</v>
      </c>
      <c r="AC29" s="155" t="str">
        <f>CONCATENATE(VALUE(LEFT(Z29,2))*VALUE(LEFT(AA29,2))," ",AB29)</f>
        <v>4 Manageable</v>
      </c>
      <c r="AD29" s="155"/>
      <c r="AE29" s="170"/>
      <c r="AF29" s="168"/>
      <c r="AG29" s="66" t="str">
        <f>IF($F29="Technology", "Yes","-")</f>
        <v>-</v>
      </c>
      <c r="AH29" s="66" t="str">
        <f>IF($F29="Applications", "Yes", "-")</f>
        <v>-</v>
      </c>
      <c r="AI29" s="66" t="str">
        <f>IF($F29="Intelligence", "Yes", "-")</f>
        <v>-</v>
      </c>
      <c r="AJ29" s="66" t="str">
        <f>IF($F29="Improvement", "Yes", "-")</f>
        <v>-</v>
      </c>
      <c r="AK29" s="29"/>
      <c r="AL29" s="29"/>
      <c r="AM29" s="29"/>
      <c r="AN29" s="29"/>
      <c r="AO29" s="29"/>
    </row>
    <row r="30" spans="1:41" s="23" customFormat="1" ht="75" customHeight="1">
      <c r="A30" s="146">
        <v>30</v>
      </c>
      <c r="B30" s="147"/>
      <c r="C30" s="148"/>
      <c r="D30" s="148"/>
      <c r="E30" s="149"/>
      <c r="F30" s="150"/>
      <c r="G30" s="172"/>
      <c r="H30" s="152"/>
      <c r="I30" s="153" t="s">
        <v>32</v>
      </c>
      <c r="J30" s="153" t="s">
        <v>27</v>
      </c>
      <c r="K30" s="163" t="str">
        <f>IF(OR(I30="",J30=""),"",VLOOKUP(VALUE(LEFT(I30,2))*VALUE(LEFT(J30,2)),Score,2))</f>
        <v>Significant</v>
      </c>
      <c r="L30" s="155" t="str">
        <f>CONCATENATE(VALUE(LEFT(I30,2))*VALUE(LEFT(J30,2))," ",K30)</f>
        <v>24 Significant</v>
      </c>
      <c r="M30" s="152"/>
      <c r="N30" s="153" t="s">
        <v>26</v>
      </c>
      <c r="O30" s="153" t="s">
        <v>29</v>
      </c>
      <c r="P30" s="154" t="str">
        <f>IF(OR(N30="",O30=""),"",VLOOKUP(VALUE(LEFT(N30,2))*VALUE(LEFT(O30,2)),Score,2))</f>
        <v>Material</v>
      </c>
      <c r="Q30" s="155" t="str">
        <f>CONCATENATE(VALUE(LEFT(N30,2))*VALUE(LEFT(O30,2))," ",P30)</f>
        <v>8 Material</v>
      </c>
      <c r="R30" s="159"/>
      <c r="S30" s="157"/>
      <c r="T30" s="164"/>
      <c r="U30" s="159"/>
      <c r="V30" s="160"/>
      <c r="W30" s="166"/>
      <c r="X30" s="170"/>
      <c r="Y30" s="152"/>
      <c r="Z30" s="153" t="s">
        <v>26</v>
      </c>
      <c r="AA30" s="153" t="s">
        <v>31</v>
      </c>
      <c r="AB30" s="154" t="str">
        <f>IF(OR(Z30="",AA30=""),"",VLOOKUP(VALUE(LEFT(Z30,2))*VALUE(LEFT(AA30,2)),Score,2))</f>
        <v>Manageable</v>
      </c>
      <c r="AC30" s="155" t="str">
        <f>CONCATENATE(VALUE(LEFT(Z30,2))*VALUE(LEFT(AA30,2))," ",AB30)</f>
        <v>4 Manageable</v>
      </c>
      <c r="AD30" s="155"/>
      <c r="AE30" s="170"/>
      <c r="AF30" s="168"/>
      <c r="AG30" s="66" t="str">
        <f>IF($F30="Technology", "Yes","-")</f>
        <v>-</v>
      </c>
      <c r="AH30" s="66" t="str">
        <f>IF($F30="Applications", "Yes", "-")</f>
        <v>-</v>
      </c>
      <c r="AI30" s="66" t="str">
        <f>IF($F30="Intelligence", "Yes", "-")</f>
        <v>-</v>
      </c>
      <c r="AJ30" s="66" t="str">
        <f>IF($F30="Improvement", "Yes", "-")</f>
        <v>-</v>
      </c>
      <c r="AK30" s="29"/>
      <c r="AL30" s="29"/>
      <c r="AM30" s="29"/>
      <c r="AN30" s="29"/>
      <c r="AO30" s="29"/>
    </row>
    <row r="31" spans="1:41" s="23" customFormat="1" ht="75" customHeight="1">
      <c r="A31" s="146">
        <v>31</v>
      </c>
      <c r="B31" s="147"/>
      <c r="C31" s="148"/>
      <c r="D31" s="148"/>
      <c r="E31" s="149"/>
      <c r="F31" s="149"/>
      <c r="G31" s="172"/>
      <c r="H31" s="152"/>
      <c r="I31" s="153" t="s">
        <v>32</v>
      </c>
      <c r="J31" s="153" t="s">
        <v>27</v>
      </c>
      <c r="K31" s="163" t="str">
        <f>IF(OR(I31="",J31=""),"",VLOOKUP(VALUE(LEFT(I31,2))*VALUE(LEFT(J31,2)),Score,2))</f>
        <v>Significant</v>
      </c>
      <c r="L31" s="155" t="str">
        <f>CONCATENATE(VALUE(LEFT(I31,2))*VALUE(LEFT(J31,2))," ",K31)</f>
        <v>24 Significant</v>
      </c>
      <c r="M31" s="152"/>
      <c r="N31" s="153" t="s">
        <v>26</v>
      </c>
      <c r="O31" s="153" t="s">
        <v>29</v>
      </c>
      <c r="P31" s="154" t="str">
        <f>IF(OR(N31="",O31=""),"",VLOOKUP(VALUE(LEFT(N31,2))*VALUE(LEFT(O31,2)),Score,2))</f>
        <v>Material</v>
      </c>
      <c r="Q31" s="155" t="str">
        <f>CONCATENATE(VALUE(LEFT(N31,2))*VALUE(LEFT(O31,2))," ",P31)</f>
        <v>8 Material</v>
      </c>
      <c r="R31" s="159"/>
      <c r="S31" s="157"/>
      <c r="T31" s="164"/>
      <c r="U31" s="159"/>
      <c r="V31" s="160"/>
      <c r="W31" s="166"/>
      <c r="X31" s="170"/>
      <c r="Y31" s="152"/>
      <c r="Z31" s="153" t="s">
        <v>26</v>
      </c>
      <c r="AA31" s="153" t="s">
        <v>31</v>
      </c>
      <c r="AB31" s="154" t="str">
        <f>IF(OR(Z31="",AA31=""),"",VLOOKUP(VALUE(LEFT(Z31,2))*VALUE(LEFT(AA31,2)),Score,2))</f>
        <v>Manageable</v>
      </c>
      <c r="AC31" s="155" t="str">
        <f>CONCATENATE(VALUE(LEFT(Z31,2))*VALUE(LEFT(AA31,2))," ",AB31)</f>
        <v>4 Manageable</v>
      </c>
      <c r="AD31" s="155"/>
      <c r="AE31" s="170"/>
      <c r="AF31" s="168"/>
      <c r="AG31" s="66" t="str">
        <f>IF($F31="Technology", "Yes","-")</f>
        <v>-</v>
      </c>
      <c r="AH31" s="66" t="str">
        <f>IF($F31="Applications", "Yes", "-")</f>
        <v>-</v>
      </c>
      <c r="AI31" s="66" t="str">
        <f>IF($F31="Intelligence", "Yes", "-")</f>
        <v>-</v>
      </c>
      <c r="AJ31" s="66" t="str">
        <f>IF($F31="Improvement", "Yes", "-")</f>
        <v>-</v>
      </c>
      <c r="AK31" s="29"/>
      <c r="AL31" s="29"/>
      <c r="AM31" s="29"/>
      <c r="AN31" s="29"/>
      <c r="AO31" s="29"/>
    </row>
    <row r="32" spans="1:41" s="23" customFormat="1" ht="75" customHeight="1">
      <c r="A32" s="146">
        <v>32</v>
      </c>
      <c r="B32" s="147"/>
      <c r="C32" s="148"/>
      <c r="D32" s="148"/>
      <c r="E32" s="149"/>
      <c r="F32" s="149"/>
      <c r="G32" s="172"/>
      <c r="H32" s="152"/>
      <c r="I32" s="153" t="s">
        <v>32</v>
      </c>
      <c r="J32" s="153" t="s">
        <v>27</v>
      </c>
      <c r="K32" s="163" t="str">
        <f>IF(OR(I32="",J32=""),"",VLOOKUP(VALUE(LEFT(I32,2))*VALUE(LEFT(J32,2)),Score,2))</f>
        <v>Significant</v>
      </c>
      <c r="L32" s="155" t="str">
        <f>CONCATENATE(VALUE(LEFT(I32,2))*VALUE(LEFT(J32,2))," ",K32)</f>
        <v>24 Significant</v>
      </c>
      <c r="M32" s="152"/>
      <c r="N32" s="153" t="s">
        <v>26</v>
      </c>
      <c r="O32" s="153" t="s">
        <v>29</v>
      </c>
      <c r="P32" s="154" t="str">
        <f>IF(OR(N32="",O32=""),"",VLOOKUP(VALUE(LEFT(N32,2))*VALUE(LEFT(O32,2)),Score,2))</f>
        <v>Material</v>
      </c>
      <c r="Q32" s="155" t="str">
        <f>CONCATENATE(VALUE(LEFT(N32,2))*VALUE(LEFT(O32,2))," ",P32)</f>
        <v>8 Material</v>
      </c>
      <c r="R32" s="159"/>
      <c r="S32" s="157"/>
      <c r="T32" s="164"/>
      <c r="U32" s="159"/>
      <c r="V32" s="160"/>
      <c r="W32" s="166"/>
      <c r="X32" s="170"/>
      <c r="Y32" s="152"/>
      <c r="Z32" s="153" t="s">
        <v>26</v>
      </c>
      <c r="AA32" s="153" t="s">
        <v>31</v>
      </c>
      <c r="AB32" s="154" t="str">
        <f>IF(OR(Z32="",AA32=""),"",VLOOKUP(VALUE(LEFT(Z32,2))*VALUE(LEFT(AA32,2)),Score,2))</f>
        <v>Manageable</v>
      </c>
      <c r="AC32" s="155" t="str">
        <f>CONCATENATE(VALUE(LEFT(Z32,2))*VALUE(LEFT(AA32,2))," ",AB32)</f>
        <v>4 Manageable</v>
      </c>
      <c r="AD32" s="155"/>
      <c r="AE32" s="170"/>
      <c r="AF32" s="168"/>
      <c r="AG32" s="66" t="str">
        <f>IF($F32="Technology", "Yes","-")</f>
        <v>-</v>
      </c>
      <c r="AH32" s="66" t="str">
        <f>IF($F32="Applications", "Yes", "-")</f>
        <v>-</v>
      </c>
      <c r="AI32" s="66" t="str">
        <f>IF($F32="Intelligence", "Yes", "-")</f>
        <v>-</v>
      </c>
      <c r="AJ32" s="66" t="str">
        <f>IF($F32="Improvement", "Yes", "-")</f>
        <v>-</v>
      </c>
      <c r="AK32" s="29"/>
      <c r="AL32" s="29"/>
      <c r="AM32" s="29"/>
      <c r="AN32" s="29"/>
      <c r="AO32" s="29"/>
    </row>
    <row r="33" spans="1:41" s="23" customFormat="1" ht="75" customHeight="1">
      <c r="A33" s="146">
        <v>33</v>
      </c>
      <c r="B33" s="147"/>
      <c r="C33" s="148"/>
      <c r="D33" s="148"/>
      <c r="E33" s="149"/>
      <c r="F33" s="149"/>
      <c r="G33" s="172"/>
      <c r="H33" s="152"/>
      <c r="I33" s="153" t="s">
        <v>32</v>
      </c>
      <c r="J33" s="153" t="s">
        <v>27</v>
      </c>
      <c r="K33" s="163" t="str">
        <f>IF(OR(I33="",J33=""),"",VLOOKUP(VALUE(LEFT(I33,2))*VALUE(LEFT(J33,2)),Score,2))</f>
        <v>Significant</v>
      </c>
      <c r="L33" s="155" t="str">
        <f>CONCATENATE(VALUE(LEFT(I33,2))*VALUE(LEFT(J33,2))," ",K33)</f>
        <v>24 Significant</v>
      </c>
      <c r="M33" s="152"/>
      <c r="N33" s="153" t="s">
        <v>26</v>
      </c>
      <c r="O33" s="153" t="s">
        <v>29</v>
      </c>
      <c r="P33" s="154" t="str">
        <f>IF(OR(N33="",O33=""),"",VLOOKUP(VALUE(LEFT(N33,2))*VALUE(LEFT(O33,2)),Score,2))</f>
        <v>Material</v>
      </c>
      <c r="Q33" s="155" t="str">
        <f>CONCATENATE(VALUE(LEFT(N33,2))*VALUE(LEFT(O33,2))," ",P33)</f>
        <v>8 Material</v>
      </c>
      <c r="R33" s="159"/>
      <c r="S33" s="157"/>
      <c r="T33" s="164"/>
      <c r="U33" s="159"/>
      <c r="V33" s="160"/>
      <c r="W33" s="166"/>
      <c r="X33" s="170"/>
      <c r="Y33" s="152"/>
      <c r="Z33" s="153" t="s">
        <v>26</v>
      </c>
      <c r="AA33" s="153" t="s">
        <v>31</v>
      </c>
      <c r="AB33" s="154" t="str">
        <f>IF(OR(Z33="",AA33=""),"",VLOOKUP(VALUE(LEFT(Z33,2))*VALUE(LEFT(AA33,2)),Score,2))</f>
        <v>Manageable</v>
      </c>
      <c r="AC33" s="155" t="str">
        <f>CONCATENATE(VALUE(LEFT(Z33,2))*VALUE(LEFT(AA33,2))," ",AB33)</f>
        <v>4 Manageable</v>
      </c>
      <c r="AD33" s="155"/>
      <c r="AE33" s="170"/>
      <c r="AF33" s="168"/>
      <c r="AG33" s="66" t="str">
        <f>IF($F33="Technology", "Yes","-")</f>
        <v>-</v>
      </c>
      <c r="AH33" s="66" t="str">
        <f>IF($F33="Applications", "Yes", "-")</f>
        <v>-</v>
      </c>
      <c r="AI33" s="66" t="str">
        <f>IF($F33="Intelligence", "Yes", "-")</f>
        <v>-</v>
      </c>
      <c r="AJ33" s="66" t="str">
        <f>IF($F33="Improvement", "Yes", "-")</f>
        <v>-</v>
      </c>
      <c r="AK33" s="29"/>
      <c r="AL33" s="29"/>
      <c r="AM33" s="29"/>
      <c r="AN33" s="29"/>
      <c r="AO33" s="29"/>
    </row>
    <row r="34" spans="1:41" s="23" customFormat="1" ht="75" customHeight="1">
      <c r="A34" s="146">
        <v>34</v>
      </c>
      <c r="B34" s="147"/>
      <c r="C34" s="148"/>
      <c r="D34" s="148"/>
      <c r="E34" s="149"/>
      <c r="F34" s="149"/>
      <c r="G34" s="172"/>
      <c r="H34" s="152"/>
      <c r="I34" s="153" t="s">
        <v>32</v>
      </c>
      <c r="J34" s="153" t="s">
        <v>27</v>
      </c>
      <c r="K34" s="163" t="str">
        <f>IF(OR(I34="",J34=""),"",VLOOKUP(VALUE(LEFT(I34,2))*VALUE(LEFT(J34,2)),Score,2))</f>
        <v>Significant</v>
      </c>
      <c r="L34" s="155" t="str">
        <f>CONCATENATE(VALUE(LEFT(I34,2))*VALUE(LEFT(J34,2))," ",K34)</f>
        <v>24 Significant</v>
      </c>
      <c r="M34" s="152"/>
      <c r="N34" s="153" t="s">
        <v>26</v>
      </c>
      <c r="O34" s="153" t="s">
        <v>29</v>
      </c>
      <c r="P34" s="154" t="str">
        <f>IF(OR(N34="",O34=""),"",VLOOKUP(VALUE(LEFT(N34,2))*VALUE(LEFT(O34,2)),Score,2))</f>
        <v>Material</v>
      </c>
      <c r="Q34" s="155" t="str">
        <f>CONCATENATE(VALUE(LEFT(N34,2))*VALUE(LEFT(O34,2))," ",P34)</f>
        <v>8 Material</v>
      </c>
      <c r="R34" s="159"/>
      <c r="S34" s="157"/>
      <c r="T34" s="164"/>
      <c r="U34" s="159"/>
      <c r="V34" s="160"/>
      <c r="W34" s="166"/>
      <c r="X34" s="170"/>
      <c r="Y34" s="152"/>
      <c r="Z34" s="153" t="s">
        <v>26</v>
      </c>
      <c r="AA34" s="153" t="s">
        <v>31</v>
      </c>
      <c r="AB34" s="154" t="str">
        <f>IF(OR(Z34="",AA34=""),"",VLOOKUP(VALUE(LEFT(Z34,2))*VALUE(LEFT(AA34,2)),Score,2))</f>
        <v>Manageable</v>
      </c>
      <c r="AC34" s="155" t="str">
        <f>CONCATENATE(VALUE(LEFT(Z34,2))*VALUE(LEFT(AA34,2))," ",AB34)</f>
        <v>4 Manageable</v>
      </c>
      <c r="AD34" s="155"/>
      <c r="AE34" s="170"/>
      <c r="AF34" s="168"/>
      <c r="AG34" s="66" t="str">
        <f>IF($F34="Technology", "Yes","-")</f>
        <v>-</v>
      </c>
      <c r="AH34" s="66" t="str">
        <f>IF($F34="Applications", "Yes", "-")</f>
        <v>-</v>
      </c>
      <c r="AI34" s="66" t="str">
        <f>IF($F34="Intelligence", "Yes", "-")</f>
        <v>-</v>
      </c>
      <c r="AJ34" s="66" t="str">
        <f>IF($F34="Improvement", "Yes", "-")</f>
        <v>-</v>
      </c>
      <c r="AK34" s="29"/>
      <c r="AL34" s="29"/>
      <c r="AM34" s="29"/>
      <c r="AN34" s="29"/>
      <c r="AO34" s="29"/>
    </row>
    <row r="35" spans="1:41" s="23" customFormat="1" ht="75" customHeight="1">
      <c r="A35" s="146">
        <v>35</v>
      </c>
      <c r="B35" s="147"/>
      <c r="C35" s="148"/>
      <c r="D35" s="148"/>
      <c r="E35" s="149"/>
      <c r="F35" s="149"/>
      <c r="G35" s="172"/>
      <c r="H35" s="152"/>
      <c r="I35" s="153" t="s">
        <v>32</v>
      </c>
      <c r="J35" s="153" t="s">
        <v>27</v>
      </c>
      <c r="K35" s="163" t="str">
        <f>IF(OR(I35="",J35=""),"",VLOOKUP(VALUE(LEFT(I35,2))*VALUE(LEFT(J35,2)),Score,2))</f>
        <v>Significant</v>
      </c>
      <c r="L35" s="155" t="str">
        <f>CONCATENATE(VALUE(LEFT(I35,2))*VALUE(LEFT(J35,2))," ",K35)</f>
        <v>24 Significant</v>
      </c>
      <c r="M35" s="152"/>
      <c r="N35" s="153" t="s">
        <v>26</v>
      </c>
      <c r="O35" s="153" t="s">
        <v>29</v>
      </c>
      <c r="P35" s="154" t="str">
        <f>IF(OR(N35="",O35=""),"",VLOOKUP(VALUE(LEFT(N35,2))*VALUE(LEFT(O35,2)),Score,2))</f>
        <v>Material</v>
      </c>
      <c r="Q35" s="155" t="str">
        <f>CONCATENATE(VALUE(LEFT(N35,2))*VALUE(LEFT(O35,2))," ",P35)</f>
        <v>8 Material</v>
      </c>
      <c r="R35" s="159"/>
      <c r="S35" s="157"/>
      <c r="T35" s="164"/>
      <c r="U35" s="159"/>
      <c r="V35" s="160"/>
      <c r="W35" s="166"/>
      <c r="X35" s="170"/>
      <c r="Y35" s="152"/>
      <c r="Z35" s="153" t="s">
        <v>26</v>
      </c>
      <c r="AA35" s="153" t="s">
        <v>31</v>
      </c>
      <c r="AB35" s="154" t="str">
        <f>IF(OR(Z35="",AA35=""),"",VLOOKUP(VALUE(LEFT(Z35,2))*VALUE(LEFT(AA35,2)),Score,2))</f>
        <v>Manageable</v>
      </c>
      <c r="AC35" s="155" t="str">
        <f>CONCATENATE(VALUE(LEFT(Z35,2))*VALUE(LEFT(AA35,2))," ",AB35)</f>
        <v>4 Manageable</v>
      </c>
      <c r="AD35" s="155"/>
      <c r="AE35" s="170"/>
      <c r="AF35" s="168"/>
      <c r="AG35" s="66" t="str">
        <f>IF($F35="Technology", "Yes","-")</f>
        <v>-</v>
      </c>
      <c r="AH35" s="66" t="str">
        <f>IF($F35="Applications", "Yes", "-")</f>
        <v>-</v>
      </c>
      <c r="AI35" s="66" t="str">
        <f>IF($F35="Intelligence", "Yes", "-")</f>
        <v>-</v>
      </c>
      <c r="AJ35" s="66" t="str">
        <f>IF($F35="Improvement", "Yes", "-")</f>
        <v>-</v>
      </c>
      <c r="AK35" s="29"/>
      <c r="AL35" s="29"/>
      <c r="AM35" s="29"/>
      <c r="AN35" s="29"/>
      <c r="AO35" s="29"/>
    </row>
    <row r="36" spans="1:41" s="23" customFormat="1" ht="75" customHeight="1">
      <c r="A36" s="146">
        <v>36</v>
      </c>
      <c r="B36" s="147"/>
      <c r="C36" s="148"/>
      <c r="D36" s="148"/>
      <c r="E36" s="149"/>
      <c r="F36" s="149"/>
      <c r="G36" s="172"/>
      <c r="H36" s="152"/>
      <c r="I36" s="153" t="s">
        <v>32</v>
      </c>
      <c r="J36" s="153" t="s">
        <v>27</v>
      </c>
      <c r="K36" s="163" t="str">
        <f>IF(OR(I36="",J36=""),"",VLOOKUP(VALUE(LEFT(I36,2))*VALUE(LEFT(J36,2)),Score,2))</f>
        <v>Significant</v>
      </c>
      <c r="L36" s="155" t="str">
        <f>CONCATENATE(VALUE(LEFT(I36,2))*VALUE(LEFT(J36,2))," ",K36)</f>
        <v>24 Significant</v>
      </c>
      <c r="M36" s="152"/>
      <c r="N36" s="153" t="s">
        <v>26</v>
      </c>
      <c r="O36" s="153" t="s">
        <v>29</v>
      </c>
      <c r="P36" s="154" t="str">
        <f>IF(OR(N36="",O36=""),"",VLOOKUP(VALUE(LEFT(N36,2))*VALUE(LEFT(O36,2)),Score,2))</f>
        <v>Material</v>
      </c>
      <c r="Q36" s="155" t="str">
        <f>CONCATENATE(VALUE(LEFT(N36,2))*VALUE(LEFT(O36,2))," ",P36)</f>
        <v>8 Material</v>
      </c>
      <c r="R36" s="159"/>
      <c r="S36" s="157"/>
      <c r="T36" s="164"/>
      <c r="U36" s="159"/>
      <c r="V36" s="160"/>
      <c r="W36" s="166"/>
      <c r="X36" s="170"/>
      <c r="Y36" s="152"/>
      <c r="Z36" s="153" t="s">
        <v>26</v>
      </c>
      <c r="AA36" s="153" t="s">
        <v>31</v>
      </c>
      <c r="AB36" s="154" t="str">
        <f>IF(OR(Z36="",AA36=""),"",VLOOKUP(VALUE(LEFT(Z36,2))*VALUE(LEFT(AA36,2)),Score,2))</f>
        <v>Manageable</v>
      </c>
      <c r="AC36" s="155" t="str">
        <f>CONCATENATE(VALUE(LEFT(Z36,2))*VALUE(LEFT(AA36,2))," ",AB36)</f>
        <v>4 Manageable</v>
      </c>
      <c r="AD36" s="155"/>
      <c r="AE36" s="170"/>
      <c r="AF36" s="168"/>
      <c r="AG36" s="66" t="str">
        <f>IF($F36="Technology", "Yes","-")</f>
        <v>-</v>
      </c>
      <c r="AH36" s="66" t="str">
        <f>IF($F36="Applications", "Yes", "-")</f>
        <v>-</v>
      </c>
      <c r="AI36" s="66" t="str">
        <f>IF($F36="Intelligence", "Yes", "-")</f>
        <v>-</v>
      </c>
      <c r="AJ36" s="66" t="str">
        <f>IF($F36="Improvement", "Yes", "-")</f>
        <v>-</v>
      </c>
      <c r="AK36" s="29"/>
      <c r="AL36" s="29"/>
      <c r="AM36" s="29"/>
      <c r="AN36" s="29"/>
      <c r="AO36" s="29"/>
    </row>
    <row r="37" spans="1:41" s="23" customFormat="1" ht="75" customHeight="1">
      <c r="A37" s="146">
        <v>37</v>
      </c>
      <c r="B37" s="147"/>
      <c r="C37" s="148"/>
      <c r="D37" s="148"/>
      <c r="E37" s="149"/>
      <c r="F37" s="149"/>
      <c r="G37" s="172"/>
      <c r="H37" s="152"/>
      <c r="I37" s="153" t="s">
        <v>32</v>
      </c>
      <c r="J37" s="153" t="s">
        <v>27</v>
      </c>
      <c r="K37" s="163" t="str">
        <f>IF(OR(I37="",J37=""),"",VLOOKUP(VALUE(LEFT(I37,2))*VALUE(LEFT(J37,2)),Score,2))</f>
        <v>Significant</v>
      </c>
      <c r="L37" s="155" t="str">
        <f>CONCATENATE(VALUE(LEFT(I37,2))*VALUE(LEFT(J37,2))," ",K37)</f>
        <v>24 Significant</v>
      </c>
      <c r="M37" s="152"/>
      <c r="N37" s="153" t="s">
        <v>26</v>
      </c>
      <c r="O37" s="153" t="s">
        <v>29</v>
      </c>
      <c r="P37" s="154" t="str">
        <f>IF(OR(N37="",O37=""),"",VLOOKUP(VALUE(LEFT(N37,2))*VALUE(LEFT(O37,2)),Score,2))</f>
        <v>Material</v>
      </c>
      <c r="Q37" s="155" t="str">
        <f>CONCATENATE(VALUE(LEFT(N37,2))*VALUE(LEFT(O37,2))," ",P37)</f>
        <v>8 Material</v>
      </c>
      <c r="R37" s="159"/>
      <c r="S37" s="157"/>
      <c r="T37" s="164"/>
      <c r="U37" s="159"/>
      <c r="V37" s="160"/>
      <c r="W37" s="166"/>
      <c r="X37" s="170"/>
      <c r="Y37" s="152"/>
      <c r="Z37" s="153" t="s">
        <v>26</v>
      </c>
      <c r="AA37" s="153" t="s">
        <v>31</v>
      </c>
      <c r="AB37" s="154" t="str">
        <f>IF(OR(Z37="",AA37=""),"",VLOOKUP(VALUE(LEFT(Z37,2))*VALUE(LEFT(AA37,2)),Score,2))</f>
        <v>Manageable</v>
      </c>
      <c r="AC37" s="155" t="str">
        <f>CONCATENATE(VALUE(LEFT(Z37,2))*VALUE(LEFT(AA37,2))," ",AB37)</f>
        <v>4 Manageable</v>
      </c>
      <c r="AD37" s="155"/>
      <c r="AE37" s="170"/>
      <c r="AF37" s="168"/>
      <c r="AG37" s="66" t="str">
        <f>IF($F37="Technology", "Yes","-")</f>
        <v>-</v>
      </c>
      <c r="AH37" s="66" t="str">
        <f>IF($F37="Applications", "Yes", "-")</f>
        <v>-</v>
      </c>
      <c r="AI37" s="66" t="str">
        <f>IF($F37="Intelligence", "Yes", "-")</f>
        <v>-</v>
      </c>
      <c r="AJ37" s="66" t="str">
        <f>IF($F37="Improvement", "Yes", "-")</f>
        <v>-</v>
      </c>
      <c r="AK37" s="29"/>
      <c r="AL37" s="29"/>
      <c r="AM37" s="29"/>
      <c r="AN37" s="29"/>
      <c r="AO37" s="29"/>
    </row>
    <row r="38" spans="1:41" s="23" customFormat="1" ht="75" customHeight="1">
      <c r="A38" s="146">
        <v>38</v>
      </c>
      <c r="B38" s="147"/>
      <c r="C38" s="148"/>
      <c r="D38" s="148"/>
      <c r="E38" s="149"/>
      <c r="F38" s="149"/>
      <c r="G38" s="172"/>
      <c r="H38" s="152"/>
      <c r="I38" s="153" t="s">
        <v>32</v>
      </c>
      <c r="J38" s="153" t="s">
        <v>27</v>
      </c>
      <c r="K38" s="163" t="str">
        <f>IF(OR(I38="",J38=""),"",VLOOKUP(VALUE(LEFT(I38,2))*VALUE(LEFT(J38,2)),Score,2))</f>
        <v>Significant</v>
      </c>
      <c r="L38" s="155" t="str">
        <f>CONCATENATE(VALUE(LEFT(I38,2))*VALUE(LEFT(J38,2))," ",K38)</f>
        <v>24 Significant</v>
      </c>
      <c r="M38" s="152"/>
      <c r="N38" s="153" t="s">
        <v>26</v>
      </c>
      <c r="O38" s="153" t="s">
        <v>29</v>
      </c>
      <c r="P38" s="154" t="str">
        <f>IF(OR(N38="",O38=""),"",VLOOKUP(VALUE(LEFT(N38,2))*VALUE(LEFT(O38,2)),Score,2))</f>
        <v>Material</v>
      </c>
      <c r="Q38" s="155" t="str">
        <f>CONCATENATE(VALUE(LEFT(N38,2))*VALUE(LEFT(O38,2))," ",P38)</f>
        <v>8 Material</v>
      </c>
      <c r="R38" s="159"/>
      <c r="S38" s="157"/>
      <c r="T38" s="164"/>
      <c r="U38" s="159"/>
      <c r="V38" s="160"/>
      <c r="W38" s="166"/>
      <c r="X38" s="170"/>
      <c r="Y38" s="152"/>
      <c r="Z38" s="153" t="s">
        <v>26</v>
      </c>
      <c r="AA38" s="153" t="s">
        <v>31</v>
      </c>
      <c r="AB38" s="154" t="str">
        <f>IF(OR(Z38="",AA38=""),"",VLOOKUP(VALUE(LEFT(Z38,2))*VALUE(LEFT(AA38,2)),Score,2))</f>
        <v>Manageable</v>
      </c>
      <c r="AC38" s="155" t="str">
        <f>CONCATENATE(VALUE(LEFT(Z38,2))*VALUE(LEFT(AA38,2))," ",AB38)</f>
        <v>4 Manageable</v>
      </c>
      <c r="AD38" s="155"/>
      <c r="AE38" s="170"/>
      <c r="AF38" s="168"/>
      <c r="AG38" s="66" t="str">
        <f>IF($F38="Technology", "Yes","-")</f>
        <v>-</v>
      </c>
      <c r="AH38" s="66" t="str">
        <f>IF($F38="Applications", "Yes", "-")</f>
        <v>-</v>
      </c>
      <c r="AI38" s="66" t="str">
        <f>IF($F38="Intelligence", "Yes", "-")</f>
        <v>-</v>
      </c>
      <c r="AJ38" s="66" t="str">
        <f>IF($F38="Improvement", "Yes", "-")</f>
        <v>-</v>
      </c>
      <c r="AK38" s="29"/>
      <c r="AL38" s="29"/>
      <c r="AM38" s="29"/>
      <c r="AN38" s="29"/>
      <c r="AO38" s="29"/>
    </row>
    <row r="39" spans="1:41" s="23" customFormat="1" ht="75" customHeight="1">
      <c r="A39" s="146">
        <v>39</v>
      </c>
      <c r="B39" s="147"/>
      <c r="C39" s="148"/>
      <c r="D39" s="148"/>
      <c r="E39" s="149"/>
      <c r="F39" s="149"/>
      <c r="G39" s="172"/>
      <c r="H39" s="152"/>
      <c r="I39" s="153" t="s">
        <v>32</v>
      </c>
      <c r="J39" s="153" t="s">
        <v>27</v>
      </c>
      <c r="K39" s="163" t="str">
        <f>IF(OR(I39="",J39=""),"",VLOOKUP(VALUE(LEFT(I39,2))*VALUE(LEFT(J39,2)),Score,2))</f>
        <v>Significant</v>
      </c>
      <c r="L39" s="155" t="str">
        <f>CONCATENATE(VALUE(LEFT(I39,2))*VALUE(LEFT(J39,2))," ",K39)</f>
        <v>24 Significant</v>
      </c>
      <c r="M39" s="152"/>
      <c r="N39" s="153" t="s">
        <v>26</v>
      </c>
      <c r="O39" s="153" t="s">
        <v>29</v>
      </c>
      <c r="P39" s="154" t="str">
        <f>IF(OR(N39="",O39=""),"",VLOOKUP(VALUE(LEFT(N39,2))*VALUE(LEFT(O39,2)),Score,2))</f>
        <v>Material</v>
      </c>
      <c r="Q39" s="155" t="str">
        <f>CONCATENATE(VALUE(LEFT(N39,2))*VALUE(LEFT(O39,2))," ",P39)</f>
        <v>8 Material</v>
      </c>
      <c r="R39" s="159"/>
      <c r="S39" s="157"/>
      <c r="T39" s="164"/>
      <c r="U39" s="159"/>
      <c r="V39" s="160"/>
      <c r="W39" s="166"/>
      <c r="X39" s="170"/>
      <c r="Y39" s="152"/>
      <c r="Z39" s="153" t="s">
        <v>26</v>
      </c>
      <c r="AA39" s="153" t="s">
        <v>31</v>
      </c>
      <c r="AB39" s="154" t="str">
        <f>IF(OR(Z39="",AA39=""),"",VLOOKUP(VALUE(LEFT(Z39,2))*VALUE(LEFT(AA39,2)),Score,2))</f>
        <v>Manageable</v>
      </c>
      <c r="AC39" s="155" t="str">
        <f>CONCATENATE(VALUE(LEFT(Z39,2))*VALUE(LEFT(AA39,2))," ",AB39)</f>
        <v>4 Manageable</v>
      </c>
      <c r="AD39" s="155"/>
      <c r="AE39" s="170"/>
      <c r="AF39" s="168"/>
      <c r="AG39" s="66" t="str">
        <f>IF($F39="Technology", "Yes","-")</f>
        <v>-</v>
      </c>
      <c r="AH39" s="66" t="str">
        <f>IF($F39="Applications", "Yes", "-")</f>
        <v>-</v>
      </c>
      <c r="AI39" s="66" t="str">
        <f>IF($F39="Intelligence", "Yes", "-")</f>
        <v>-</v>
      </c>
      <c r="AJ39" s="66" t="str">
        <f>IF($F39="Improvement", "Yes", "-")</f>
        <v>-</v>
      </c>
      <c r="AK39" s="29"/>
      <c r="AL39" s="29"/>
      <c r="AM39" s="29"/>
      <c r="AN39" s="29"/>
      <c r="AO39" s="29"/>
    </row>
    <row r="40" spans="1:41" s="23" customFormat="1" ht="75" customHeight="1">
      <c r="A40" s="146">
        <v>40</v>
      </c>
      <c r="B40" s="147"/>
      <c r="C40" s="148"/>
      <c r="D40" s="148"/>
      <c r="E40" s="149"/>
      <c r="F40" s="149"/>
      <c r="G40" s="172"/>
      <c r="H40" s="152"/>
      <c r="I40" s="153" t="s">
        <v>32</v>
      </c>
      <c r="J40" s="153" t="s">
        <v>27</v>
      </c>
      <c r="K40" s="163" t="str">
        <f>IF(OR(I40="",J40=""),"",VLOOKUP(VALUE(LEFT(I40,2))*VALUE(LEFT(J40,2)),Score,2))</f>
        <v>Significant</v>
      </c>
      <c r="L40" s="155" t="str">
        <f>CONCATENATE(VALUE(LEFT(I40,2))*VALUE(LEFT(J40,2))," ",K40)</f>
        <v>24 Significant</v>
      </c>
      <c r="M40" s="152"/>
      <c r="N40" s="153" t="s">
        <v>26</v>
      </c>
      <c r="O40" s="153" t="s">
        <v>29</v>
      </c>
      <c r="P40" s="154" t="str">
        <f>IF(OR(N40="",O40=""),"",VLOOKUP(VALUE(LEFT(N40,2))*VALUE(LEFT(O40,2)),Score,2))</f>
        <v>Material</v>
      </c>
      <c r="Q40" s="155" t="str">
        <f>CONCATENATE(VALUE(LEFT(N40,2))*VALUE(LEFT(O40,2))," ",P40)</f>
        <v>8 Material</v>
      </c>
      <c r="R40" s="159"/>
      <c r="S40" s="157"/>
      <c r="T40" s="164"/>
      <c r="U40" s="159"/>
      <c r="V40" s="160"/>
      <c r="W40" s="166"/>
      <c r="X40" s="170"/>
      <c r="Y40" s="152"/>
      <c r="Z40" s="153" t="s">
        <v>26</v>
      </c>
      <c r="AA40" s="153" t="s">
        <v>31</v>
      </c>
      <c r="AB40" s="154" t="str">
        <f>IF(OR(Z40="",AA40=""),"",VLOOKUP(VALUE(LEFT(Z40,2))*VALUE(LEFT(AA40,2)),Score,2))</f>
        <v>Manageable</v>
      </c>
      <c r="AC40" s="155" t="str">
        <f>CONCATENATE(VALUE(LEFT(Z40,2))*VALUE(LEFT(AA40,2))," ",AB40)</f>
        <v>4 Manageable</v>
      </c>
      <c r="AD40" s="155"/>
      <c r="AE40" s="170"/>
      <c r="AF40" s="168"/>
      <c r="AG40" s="66" t="str">
        <f>IF($F40="Technology", "Yes","-")</f>
        <v>-</v>
      </c>
      <c r="AH40" s="66" t="str">
        <f>IF($F40="Applications", "Yes", "-")</f>
        <v>-</v>
      </c>
      <c r="AI40" s="66" t="str">
        <f>IF($F40="Intelligence", "Yes", "-")</f>
        <v>-</v>
      </c>
      <c r="AJ40" s="66" t="str">
        <f>IF($F40="Improvement", "Yes", "-")</f>
        <v>-</v>
      </c>
      <c r="AK40" s="29"/>
      <c r="AL40" s="29"/>
      <c r="AM40" s="29"/>
      <c r="AN40" s="29"/>
      <c r="AO40" s="29"/>
    </row>
    <row r="41" spans="1:41" s="23" customFormat="1" ht="75" customHeight="1">
      <c r="A41" s="146">
        <v>41</v>
      </c>
      <c r="B41" s="147"/>
      <c r="C41" s="148"/>
      <c r="D41" s="148"/>
      <c r="E41" s="149"/>
      <c r="F41" s="149"/>
      <c r="G41" s="172"/>
      <c r="H41" s="152"/>
      <c r="I41" s="153"/>
      <c r="J41" s="153"/>
      <c r="K41" s="163" t="str">
        <f>IF(OR(I41="",J41=""),"",VLOOKUP(VALUE(LEFT(I41,2))*VALUE(LEFT(J41,2)),Score,2))</f>
        <v/>
      </c>
      <c r="L41" s="155" t="e">
        <f>CONCATENATE(VALUE(LEFT(I41,2))*VALUE(LEFT(J41,2))," ",K41)</f>
        <v>#VALUE!</v>
      </c>
      <c r="M41" s="152"/>
      <c r="N41" s="153" t="s">
        <v>26</v>
      </c>
      <c r="O41" s="153" t="s">
        <v>29</v>
      </c>
      <c r="P41" s="154" t="str">
        <f>IF(OR(N41="",O41=""),"",VLOOKUP(VALUE(LEFT(N41,2))*VALUE(LEFT(O41,2)),Score,2))</f>
        <v>Material</v>
      </c>
      <c r="Q41" s="155" t="str">
        <f>CONCATENATE(VALUE(LEFT(N41,2))*VALUE(LEFT(O41,2))," ",P41)</f>
        <v>8 Material</v>
      </c>
      <c r="R41" s="159"/>
      <c r="S41" s="157"/>
      <c r="T41" s="164"/>
      <c r="U41" s="159"/>
      <c r="V41" s="160"/>
      <c r="W41" s="166"/>
      <c r="X41" s="170"/>
      <c r="Y41" s="152"/>
      <c r="Z41" s="153" t="s">
        <v>26</v>
      </c>
      <c r="AA41" s="153" t="s">
        <v>31</v>
      </c>
      <c r="AB41" s="154" t="str">
        <f>IF(OR(Z41="",AA41=""),"",VLOOKUP(VALUE(LEFT(Z41,2))*VALUE(LEFT(AA41,2)),Score,2))</f>
        <v>Manageable</v>
      </c>
      <c r="AC41" s="155" t="str">
        <f>CONCATENATE(VALUE(LEFT(Z41,2))*VALUE(LEFT(AA41,2))," ",AB41)</f>
        <v>4 Manageable</v>
      </c>
      <c r="AD41" s="155"/>
      <c r="AE41" s="170"/>
      <c r="AF41" s="168"/>
      <c r="AG41" s="66" t="str">
        <f>IF($F41="Technology", "Yes","-")</f>
        <v>-</v>
      </c>
      <c r="AH41" s="66" t="str">
        <f>IF($F41="Applications", "Yes", "-")</f>
        <v>-</v>
      </c>
      <c r="AI41" s="66" t="str">
        <f>IF($F41="Intelligence", "Yes", "-")</f>
        <v>-</v>
      </c>
      <c r="AJ41" s="66" t="str">
        <f>IF($F41="Improvement", "Yes", "-")</f>
        <v>-</v>
      </c>
      <c r="AK41" s="29"/>
      <c r="AL41" s="29"/>
      <c r="AM41" s="29"/>
      <c r="AN41" s="29"/>
      <c r="AO41" s="29"/>
    </row>
    <row r="42" spans="1:41" s="23" customFormat="1" ht="75" customHeight="1">
      <c r="A42" s="146">
        <v>42</v>
      </c>
      <c r="B42" s="147"/>
      <c r="C42" s="148"/>
      <c r="D42" s="148"/>
      <c r="E42" s="149"/>
      <c r="F42" s="149"/>
      <c r="G42" s="172"/>
      <c r="H42" s="152"/>
      <c r="I42" s="153"/>
      <c r="J42" s="153"/>
      <c r="K42" s="163" t="str">
        <f>IF(OR(I42="",J42=""),"",VLOOKUP(VALUE(LEFT(I42,2))*VALUE(LEFT(J42,2)),Score,2))</f>
        <v/>
      </c>
      <c r="L42" s="155" t="e">
        <f>CONCATENATE(VALUE(LEFT(I42,2))*VALUE(LEFT(J42,2))," ",K42)</f>
        <v>#VALUE!</v>
      </c>
      <c r="M42" s="152"/>
      <c r="N42" s="153" t="s">
        <v>26</v>
      </c>
      <c r="O42" s="153" t="s">
        <v>29</v>
      </c>
      <c r="P42" s="154" t="str">
        <f>IF(OR(N42="",O42=""),"",VLOOKUP(VALUE(LEFT(N42,2))*VALUE(LEFT(O42,2)),Score,2))</f>
        <v>Material</v>
      </c>
      <c r="Q42" s="155" t="str">
        <f>CONCATENATE(VALUE(LEFT(N42,2))*VALUE(LEFT(O42,2))," ",P42)</f>
        <v>8 Material</v>
      </c>
      <c r="R42" s="159"/>
      <c r="S42" s="157"/>
      <c r="T42" s="164"/>
      <c r="U42" s="159"/>
      <c r="V42" s="160"/>
      <c r="W42" s="166"/>
      <c r="X42" s="170"/>
      <c r="Y42" s="152"/>
      <c r="Z42" s="153" t="s">
        <v>26</v>
      </c>
      <c r="AA42" s="153" t="s">
        <v>31</v>
      </c>
      <c r="AB42" s="154" t="str">
        <f>IF(OR(Z42="",AA42=""),"",VLOOKUP(VALUE(LEFT(Z42,2))*VALUE(LEFT(AA42,2)),Score,2))</f>
        <v>Manageable</v>
      </c>
      <c r="AC42" s="155" t="str">
        <f>CONCATENATE(VALUE(LEFT(Z42,2))*VALUE(LEFT(AA42,2))," ",AB42)</f>
        <v>4 Manageable</v>
      </c>
      <c r="AD42" s="155"/>
      <c r="AE42" s="170"/>
      <c r="AF42" s="168"/>
      <c r="AG42" s="66" t="str">
        <f>IF($F42="Technology", "Yes","-")</f>
        <v>-</v>
      </c>
      <c r="AH42" s="66" t="str">
        <f>IF($F42="Applications", "Yes", "-")</f>
        <v>-</v>
      </c>
      <c r="AI42" s="66" t="str">
        <f>IF($F42="Intelligence", "Yes", "-")</f>
        <v>-</v>
      </c>
      <c r="AJ42" s="66" t="str">
        <f>IF($F42="Improvement", "Yes", "-")</f>
        <v>-</v>
      </c>
      <c r="AK42" s="29"/>
      <c r="AL42" s="29"/>
      <c r="AM42" s="29"/>
      <c r="AN42" s="29"/>
      <c r="AO42" s="29"/>
    </row>
    <row r="43" spans="1:41" s="23" customFormat="1" ht="75" customHeight="1">
      <c r="A43" s="146">
        <v>43</v>
      </c>
      <c r="B43" s="147"/>
      <c r="C43" s="148"/>
      <c r="D43" s="148"/>
      <c r="E43" s="149"/>
      <c r="F43" s="149"/>
      <c r="G43" s="172"/>
      <c r="H43" s="152"/>
      <c r="I43" s="153"/>
      <c r="J43" s="153"/>
      <c r="K43" s="163" t="str">
        <f>IF(OR(I43="",J43=""),"",VLOOKUP(VALUE(LEFT(I43,2))*VALUE(LEFT(J43,2)),Score,2))</f>
        <v/>
      </c>
      <c r="L43" s="155" t="e">
        <f>CONCATENATE(VALUE(LEFT(I43,2))*VALUE(LEFT(J43,2))," ",K43)</f>
        <v>#VALUE!</v>
      </c>
      <c r="M43" s="152"/>
      <c r="N43" s="153" t="s">
        <v>26</v>
      </c>
      <c r="O43" s="153" t="s">
        <v>29</v>
      </c>
      <c r="P43" s="154" t="str">
        <f>IF(OR(N43="",O43=""),"",VLOOKUP(VALUE(LEFT(N43,2))*VALUE(LEFT(O43,2)),Score,2))</f>
        <v>Material</v>
      </c>
      <c r="Q43" s="155" t="str">
        <f>CONCATENATE(VALUE(LEFT(N43,2))*VALUE(LEFT(O43,2))," ",P43)</f>
        <v>8 Material</v>
      </c>
      <c r="R43" s="159"/>
      <c r="S43" s="157"/>
      <c r="T43" s="164"/>
      <c r="U43" s="159"/>
      <c r="V43" s="160"/>
      <c r="W43" s="166"/>
      <c r="X43" s="170"/>
      <c r="Y43" s="152"/>
      <c r="Z43" s="153" t="s">
        <v>26</v>
      </c>
      <c r="AA43" s="153" t="s">
        <v>31</v>
      </c>
      <c r="AB43" s="154" t="str">
        <f>IF(OR(Z43="",AA43=""),"",VLOOKUP(VALUE(LEFT(Z43,2))*VALUE(LEFT(AA43,2)),Score,2))</f>
        <v>Manageable</v>
      </c>
      <c r="AC43" s="155" t="str">
        <f>CONCATENATE(VALUE(LEFT(Z43,2))*VALUE(LEFT(AA43,2))," ",AB43)</f>
        <v>4 Manageable</v>
      </c>
      <c r="AD43" s="155"/>
      <c r="AE43" s="170"/>
      <c r="AF43" s="168"/>
      <c r="AG43" s="66" t="str">
        <f>IF($F43="Technology", "Yes","-")</f>
        <v>-</v>
      </c>
      <c r="AH43" s="66" t="str">
        <f>IF($F43="Applications", "Yes", "-")</f>
        <v>-</v>
      </c>
      <c r="AI43" s="66" t="str">
        <f>IF($F43="Intelligence", "Yes", "-")</f>
        <v>-</v>
      </c>
      <c r="AJ43" s="66" t="str">
        <f>IF($F43="Improvement", "Yes", "-")</f>
        <v>-</v>
      </c>
      <c r="AK43" s="29"/>
      <c r="AL43" s="29"/>
      <c r="AM43" s="29"/>
      <c r="AN43" s="29"/>
      <c r="AO43" s="29"/>
    </row>
    <row r="44" spans="1:41" s="23" customFormat="1" ht="129.75" customHeight="1">
      <c r="A44" s="146">
        <v>44</v>
      </c>
      <c r="B44" s="147"/>
      <c r="C44" s="148"/>
      <c r="D44" s="148"/>
      <c r="E44" s="149"/>
      <c r="F44" s="149"/>
      <c r="G44" s="172"/>
      <c r="H44" s="152"/>
      <c r="I44" s="153"/>
      <c r="J44" s="153"/>
      <c r="K44" s="163" t="str">
        <f>IF(OR(I44="",J44=""),"",VLOOKUP(VALUE(LEFT(I44,2))*VALUE(LEFT(J44,2)),Score,2))</f>
        <v/>
      </c>
      <c r="L44" s="155" t="e">
        <f>CONCATENATE(VALUE(LEFT(I44,2))*VALUE(LEFT(J44,2))," ",K44)</f>
        <v>#VALUE!</v>
      </c>
      <c r="M44" s="152"/>
      <c r="N44" s="153"/>
      <c r="O44" s="153"/>
      <c r="P44" s="154" t="str">
        <f>IF(OR(N44="",O44=""),"",VLOOKUP(VALUE(LEFT(N44,2))*VALUE(LEFT(O44,2)),Score,2))</f>
        <v/>
      </c>
      <c r="Q44" s="155"/>
      <c r="R44" s="159"/>
      <c r="S44" s="157"/>
      <c r="T44" s="164"/>
      <c r="U44" s="159"/>
      <c r="V44" s="160"/>
      <c r="W44" s="166"/>
      <c r="X44" s="170"/>
      <c r="Y44" s="152"/>
      <c r="Z44" s="153" t="s">
        <v>26</v>
      </c>
      <c r="AA44" s="153" t="s">
        <v>31</v>
      </c>
      <c r="AB44" s="154" t="str">
        <f>IF(OR(Z44="",AA44=""),"",VLOOKUP(VALUE(LEFT(Z44,2))*VALUE(LEFT(AA44,2)),Score,2))</f>
        <v>Manageable</v>
      </c>
      <c r="AC44" s="155" t="str">
        <f>CONCATENATE(VALUE(LEFT(Z44,2))*VALUE(LEFT(AA44,2))," ",AB44)</f>
        <v>4 Manageable</v>
      </c>
      <c r="AD44" s="155"/>
      <c r="AE44" s="170"/>
      <c r="AF44" s="168"/>
      <c r="AG44" s="66" t="str">
        <f>IF($F44="Technology", "Yes","-")</f>
        <v>-</v>
      </c>
      <c r="AH44" s="66" t="str">
        <f>IF($F44="Applications", "Yes", "-")</f>
        <v>-</v>
      </c>
      <c r="AI44" s="66" t="str">
        <f>IF($F44="Intelligence", "Yes", "-")</f>
        <v>-</v>
      </c>
      <c r="AJ44" s="66" t="str">
        <f>IF($F44="Improvement", "Yes", "-")</f>
        <v>-</v>
      </c>
      <c r="AK44" s="29"/>
      <c r="AL44" s="29"/>
      <c r="AM44" s="29"/>
      <c r="AN44" s="29"/>
      <c r="AO44" s="29"/>
    </row>
    <row r="45" spans="1:41" s="23" customFormat="1" ht="129.75" customHeight="1">
      <c r="A45" s="146">
        <v>45</v>
      </c>
      <c r="B45" s="147"/>
      <c r="C45" s="148"/>
      <c r="D45" s="148"/>
      <c r="E45" s="149"/>
      <c r="F45" s="149"/>
      <c r="G45" s="172"/>
      <c r="H45" s="152"/>
      <c r="I45" s="153"/>
      <c r="J45" s="153"/>
      <c r="K45" s="163" t="str">
        <f>IF(OR(I45="",J45=""),"",VLOOKUP(VALUE(LEFT(I45,2))*VALUE(LEFT(J45,2)),Score,2))</f>
        <v/>
      </c>
      <c r="L45" s="155" t="e">
        <f>CONCATENATE(VALUE(LEFT(I45,2))*VALUE(LEFT(J45,2))," ",K45)</f>
        <v>#VALUE!</v>
      </c>
      <c r="M45" s="152"/>
      <c r="N45" s="153"/>
      <c r="O45" s="153"/>
      <c r="P45" s="154" t="str">
        <f>IF(OR(N45="",O45=""),"",VLOOKUP(VALUE(LEFT(N45,2))*VALUE(LEFT(O45,2)),Score,2))</f>
        <v/>
      </c>
      <c r="Q45" s="155"/>
      <c r="R45" s="159"/>
      <c r="S45" s="157"/>
      <c r="T45" s="164"/>
      <c r="U45" s="159"/>
      <c r="V45" s="160"/>
      <c r="W45" s="166"/>
      <c r="X45" s="170"/>
      <c r="Y45" s="152"/>
      <c r="Z45" s="153" t="s">
        <v>26</v>
      </c>
      <c r="AA45" s="153" t="s">
        <v>31</v>
      </c>
      <c r="AB45" s="154" t="str">
        <f>IF(OR(Z45="",AA45=""),"",VLOOKUP(VALUE(LEFT(Z45,2))*VALUE(LEFT(AA45,2)),Score,2))</f>
        <v>Manageable</v>
      </c>
      <c r="AC45" s="155" t="str">
        <f>CONCATENATE(VALUE(LEFT(Z45,2))*VALUE(LEFT(AA45,2))," ",AB45)</f>
        <v>4 Manageable</v>
      </c>
      <c r="AD45" s="155"/>
      <c r="AE45" s="170"/>
      <c r="AF45" s="168"/>
      <c r="AG45" s="66" t="str">
        <f>IF($F45="Technology", "Yes","-")</f>
        <v>-</v>
      </c>
      <c r="AH45" s="66" t="str">
        <f>IF($F45="Applications", "Yes", "-")</f>
        <v>-</v>
      </c>
      <c r="AI45" s="66" t="str">
        <f>IF($F45="Intelligence", "Yes", "-")</f>
        <v>-</v>
      </c>
      <c r="AJ45" s="66" t="str">
        <f>IF($F45="Improvement", "Yes", "-")</f>
        <v>-</v>
      </c>
      <c r="AK45" s="29"/>
      <c r="AL45" s="29"/>
      <c r="AM45" s="29"/>
      <c r="AN45" s="29"/>
      <c r="AO45" s="29"/>
    </row>
    <row r="46" spans="1:41" s="23" customFormat="1" ht="129.75" customHeight="1">
      <c r="A46" s="146">
        <v>46</v>
      </c>
      <c r="B46" s="147"/>
      <c r="C46" s="148"/>
      <c r="D46" s="148"/>
      <c r="E46" s="149"/>
      <c r="F46" s="149"/>
      <c r="G46" s="172"/>
      <c r="H46" s="152"/>
      <c r="I46" s="153"/>
      <c r="J46" s="153"/>
      <c r="K46" s="163" t="str">
        <f>IF(OR(I46="",J46=""),"",VLOOKUP(VALUE(LEFT(I46,2))*VALUE(LEFT(J46,2)),Score,2))</f>
        <v/>
      </c>
      <c r="L46" s="155" t="e">
        <f>CONCATENATE(VALUE(LEFT(I46,2))*VALUE(LEFT(J46,2))," ",K46)</f>
        <v>#VALUE!</v>
      </c>
      <c r="M46" s="152"/>
      <c r="N46" s="153"/>
      <c r="O46" s="153"/>
      <c r="P46" s="154" t="str">
        <f>IF(OR(N46="",O46=""),"",VLOOKUP(VALUE(LEFT(N46,2))*VALUE(LEFT(O46,2)),Score,2))</f>
        <v/>
      </c>
      <c r="Q46" s="155"/>
      <c r="R46" s="159"/>
      <c r="S46" s="157"/>
      <c r="T46" s="164"/>
      <c r="U46" s="159"/>
      <c r="V46" s="160"/>
      <c r="W46" s="166"/>
      <c r="X46" s="170"/>
      <c r="Y46" s="152"/>
      <c r="Z46" s="153" t="s">
        <v>26</v>
      </c>
      <c r="AA46" s="153" t="s">
        <v>31</v>
      </c>
      <c r="AB46" s="154" t="str">
        <f>IF(OR(Z46="",AA46=""),"",VLOOKUP(VALUE(LEFT(Z46,2))*VALUE(LEFT(AA46,2)),Score,2))</f>
        <v>Manageable</v>
      </c>
      <c r="AC46" s="155" t="str">
        <f>CONCATENATE(VALUE(LEFT(Z46,2))*VALUE(LEFT(AA46,2))," ",AB46)</f>
        <v>4 Manageable</v>
      </c>
      <c r="AD46" s="155"/>
      <c r="AE46" s="170"/>
      <c r="AF46" s="168"/>
      <c r="AG46" s="66" t="str">
        <f>IF($F46="Technology", "Yes","-")</f>
        <v>-</v>
      </c>
      <c r="AH46" s="66" t="str">
        <f>IF($F46="Applications", "Yes", "-")</f>
        <v>-</v>
      </c>
      <c r="AI46" s="66" t="str">
        <f>IF($F46="Intelligence", "Yes", "-")</f>
        <v>-</v>
      </c>
      <c r="AJ46" s="66" t="str">
        <f>IF($F46="Improvement", "Yes", "-")</f>
        <v>-</v>
      </c>
      <c r="AK46" s="29"/>
      <c r="AL46" s="29"/>
      <c r="AM46" s="29"/>
      <c r="AN46" s="29"/>
      <c r="AO46" s="29"/>
    </row>
    <row r="47" spans="1:41" s="23" customFormat="1" ht="129.75" customHeight="1">
      <c r="A47" s="146">
        <v>47</v>
      </c>
      <c r="B47" s="173"/>
      <c r="C47" s="148"/>
      <c r="D47" s="148"/>
      <c r="E47" s="149"/>
      <c r="F47" s="149"/>
      <c r="G47" s="172"/>
      <c r="H47" s="172"/>
      <c r="I47" s="153"/>
      <c r="J47" s="153"/>
      <c r="K47" s="163" t="str">
        <f>IF(OR(I47="",J47=""),"",VLOOKUP(VALUE(LEFT(I47,2))*VALUE(LEFT(J47,2)),Score,2))</f>
        <v/>
      </c>
      <c r="L47" s="174"/>
      <c r="M47" s="174"/>
      <c r="N47" s="153"/>
      <c r="O47" s="153"/>
      <c r="P47" s="154" t="str">
        <f>IF(OR(N47="",O47=""),"",VLOOKUP(VALUE(LEFT(N47,2))*VALUE(LEFT(O47,2)),Score,2))</f>
        <v/>
      </c>
      <c r="Q47" s="155"/>
      <c r="R47" s="159"/>
      <c r="S47" s="157"/>
      <c r="T47" s="164"/>
      <c r="U47" s="159"/>
      <c r="V47" s="160"/>
      <c r="W47" s="166"/>
      <c r="X47" s="170"/>
      <c r="Y47" s="174"/>
      <c r="Z47" s="153" t="s">
        <v>26</v>
      </c>
      <c r="AA47" s="153" t="s">
        <v>31</v>
      </c>
      <c r="AB47" s="154" t="str">
        <f>IF(OR(Z47="",AA47=""),"",VLOOKUP(VALUE(LEFT(Z47,2))*VALUE(LEFT(AA47,2)),Score,2))</f>
        <v>Manageable</v>
      </c>
      <c r="AC47" s="155" t="str">
        <f>CONCATENATE(VALUE(LEFT(Z47,2))*VALUE(LEFT(AA47,2))," ",AB47)</f>
        <v>4 Manageable</v>
      </c>
      <c r="AD47" s="155"/>
      <c r="AE47" s="170"/>
      <c r="AF47" s="168"/>
      <c r="AG47" s="66" t="str">
        <f>IF($F47="Technology", "Yes","-")</f>
        <v>-</v>
      </c>
      <c r="AH47" s="66" t="str">
        <f>IF($F47="Applications", "Yes", "-")</f>
        <v>-</v>
      </c>
      <c r="AI47" s="66" t="str">
        <f>IF($F47="Intelligence", "Yes", "-")</f>
        <v>-</v>
      </c>
      <c r="AJ47" s="66" t="str">
        <f>IF($F47="Improvement", "Yes", "-")</f>
        <v>-</v>
      </c>
      <c r="AK47" s="29"/>
      <c r="AL47" s="29"/>
      <c r="AM47" s="29"/>
      <c r="AN47" s="29"/>
      <c r="AO47" s="29"/>
    </row>
    <row r="48" spans="1:41" s="23" customFormat="1" ht="129.75" customHeight="1">
      <c r="A48" s="146">
        <v>48</v>
      </c>
      <c r="B48" s="173"/>
      <c r="C48" s="148"/>
      <c r="D48" s="148"/>
      <c r="E48" s="149"/>
      <c r="F48" s="149"/>
      <c r="G48" s="172"/>
      <c r="H48" s="172"/>
      <c r="I48" s="153"/>
      <c r="J48" s="153"/>
      <c r="K48" s="163" t="str">
        <f>IF(OR(I48="",J48=""),"",VLOOKUP(VALUE(LEFT(I48,2))*VALUE(LEFT(J48,2)),Score,2))</f>
        <v/>
      </c>
      <c r="L48" s="174"/>
      <c r="M48" s="174"/>
      <c r="N48" s="153"/>
      <c r="O48" s="153"/>
      <c r="P48" s="154" t="str">
        <f>IF(OR(N48="",O48=""),"",VLOOKUP(VALUE(LEFT(N48,2))*VALUE(LEFT(O48,2)),Score,2))</f>
        <v/>
      </c>
      <c r="Q48" s="155"/>
      <c r="R48" s="159"/>
      <c r="S48" s="157"/>
      <c r="T48" s="164"/>
      <c r="U48" s="159"/>
      <c r="V48" s="160"/>
      <c r="W48" s="166"/>
      <c r="X48" s="170"/>
      <c r="Y48" s="174"/>
      <c r="Z48" s="153" t="s">
        <v>26</v>
      </c>
      <c r="AA48" s="153" t="s">
        <v>31</v>
      </c>
      <c r="AB48" s="154" t="str">
        <f>IF(OR(Z48="",AA48=""),"",VLOOKUP(VALUE(LEFT(Z48,2))*VALUE(LEFT(AA48,2)),Score,2))</f>
        <v>Manageable</v>
      </c>
      <c r="AC48" s="155" t="str">
        <f>CONCATENATE(VALUE(LEFT(Z48,2))*VALUE(LEFT(AA48,2))," ",AB48)</f>
        <v>4 Manageable</v>
      </c>
      <c r="AD48" s="155"/>
      <c r="AE48" s="170"/>
      <c r="AF48" s="168"/>
      <c r="AG48" s="66" t="str">
        <f>IF($F48="Technology", "Yes","-")</f>
        <v>-</v>
      </c>
      <c r="AH48" s="66" t="str">
        <f>IF($F48="Applications", "Yes", "-")</f>
        <v>-</v>
      </c>
      <c r="AI48" s="66" t="str">
        <f>IF($F48="Intelligence", "Yes", "-")</f>
        <v>-</v>
      </c>
      <c r="AJ48" s="66" t="str">
        <f>IF($F48="Improvement", "Yes", "-")</f>
        <v>-</v>
      </c>
      <c r="AK48" s="29"/>
      <c r="AL48" s="29"/>
      <c r="AM48" s="29"/>
      <c r="AN48" s="29"/>
      <c r="AO48" s="29"/>
    </row>
    <row r="49" spans="1:41" s="23" customFormat="1" ht="129.75" customHeight="1">
      <c r="A49" s="146">
        <v>49</v>
      </c>
      <c r="B49" s="173"/>
      <c r="C49" s="148"/>
      <c r="D49" s="148"/>
      <c r="E49" s="149"/>
      <c r="F49" s="149"/>
      <c r="G49" s="172"/>
      <c r="H49" s="172"/>
      <c r="I49" s="153"/>
      <c r="J49" s="153"/>
      <c r="K49" s="163" t="str">
        <f>IF(OR(I49="",J49=""),"",VLOOKUP(VALUE(LEFT(I49,2))*VALUE(LEFT(J49,2)),Score,2))</f>
        <v/>
      </c>
      <c r="L49" s="174"/>
      <c r="M49" s="174"/>
      <c r="N49" s="153"/>
      <c r="O49" s="153"/>
      <c r="P49" s="154" t="str">
        <f>IF(OR(N49="",O49=""),"",VLOOKUP(VALUE(LEFT(N49,2))*VALUE(LEFT(O49,2)),Score,2))</f>
        <v/>
      </c>
      <c r="Q49" s="155"/>
      <c r="R49" s="159"/>
      <c r="S49" s="157"/>
      <c r="T49" s="164"/>
      <c r="U49" s="159"/>
      <c r="V49" s="160"/>
      <c r="W49" s="166"/>
      <c r="X49" s="170"/>
      <c r="Y49" s="174"/>
      <c r="Z49" s="153" t="s">
        <v>26</v>
      </c>
      <c r="AA49" s="153" t="s">
        <v>31</v>
      </c>
      <c r="AB49" s="154" t="str">
        <f>IF(OR(Z49="",AA49=""),"",VLOOKUP(VALUE(LEFT(Z49,2))*VALUE(LEFT(AA49,2)),Score,2))</f>
        <v>Manageable</v>
      </c>
      <c r="AC49" s="155" t="str">
        <f>CONCATENATE(VALUE(LEFT(Z49,2))*VALUE(LEFT(AA49,2))," ",AB49)</f>
        <v>4 Manageable</v>
      </c>
      <c r="AD49" s="155"/>
      <c r="AE49" s="170"/>
      <c r="AF49" s="168"/>
      <c r="AG49" s="66" t="str">
        <f>IF($F49="Technology", "Yes","-")</f>
        <v>-</v>
      </c>
      <c r="AH49" s="66" t="str">
        <f>IF($F49="Applications", "Yes", "-")</f>
        <v>-</v>
      </c>
      <c r="AI49" s="66" t="str">
        <f>IF($F49="Intelligence", "Yes", "-")</f>
        <v>-</v>
      </c>
      <c r="AJ49" s="66" t="str">
        <f>IF($F49="Improvement", "Yes", "-")</f>
        <v>-</v>
      </c>
      <c r="AK49" s="29"/>
      <c r="AL49" s="29"/>
      <c r="AM49" s="29"/>
      <c r="AN49" s="29"/>
      <c r="AO49" s="29"/>
    </row>
  </sheetData>
  <autoFilter ref="A1:S49"/>
  <conditionalFormatting sqref="K50:M65534 P50:Q65534 AB50:AD65534 P1:Q1 AB1:AD1 K1:M1">
    <cfRule type="cellIs" dxfId="71" priority="34" stopIfTrue="1" operator="equal">
      <formula>"Severe"</formula>
    </cfRule>
    <cfRule type="cellIs" dxfId="70" priority="35" stopIfTrue="1" operator="equal">
      <formula>"Significant"</formula>
    </cfRule>
    <cfRule type="cellIs" dxfId="69" priority="36" stopIfTrue="1" operator="equal">
      <formula>"Material"</formula>
    </cfRule>
  </conditionalFormatting>
  <conditionalFormatting sqref="K3:M46 Q3:Q43 AB2:AB49 P2:P43 AC2:AD31">
    <cfRule type="cellIs" dxfId="68" priority="37" stopIfTrue="1" operator="equal">
      <formula>"Severe"</formula>
    </cfRule>
    <cfRule type="cellIs" dxfId="67" priority="38" stopIfTrue="1" operator="equal">
      <formula>"Significant"</formula>
    </cfRule>
    <cfRule type="cellIs" dxfId="66" priority="39" stopIfTrue="1" operator="equal">
      <formula>"Material"</formula>
    </cfRule>
  </conditionalFormatting>
  <conditionalFormatting sqref="P44:Q49 K47:M49 AD32:AD49">
    <cfRule type="cellIs" dxfId="65" priority="31" stopIfTrue="1" operator="equal">
      <formula>"Severe"</formula>
    </cfRule>
    <cfRule type="cellIs" dxfId="64" priority="32" stopIfTrue="1" operator="equal">
      <formula>"Significant"</formula>
    </cfRule>
    <cfRule type="cellIs" dxfId="63" priority="33" stopIfTrue="1" operator="equal">
      <formula>"Material"</formula>
    </cfRule>
  </conditionalFormatting>
  <conditionalFormatting sqref="K2">
    <cfRule type="cellIs" dxfId="62" priority="28" stopIfTrue="1" operator="equal">
      <formula>"Severe"</formula>
    </cfRule>
    <cfRule type="cellIs" dxfId="61" priority="29" stopIfTrue="1" operator="equal">
      <formula>"Significant"</formula>
    </cfRule>
    <cfRule type="cellIs" dxfId="60" priority="30" stopIfTrue="1" operator="equal">
      <formula>"Material"</formula>
    </cfRule>
  </conditionalFormatting>
  <conditionalFormatting sqref="Q2">
    <cfRule type="cellIs" dxfId="59" priority="25" stopIfTrue="1" operator="equal">
      <formula>"Severe"</formula>
    </cfRule>
    <cfRule type="cellIs" dxfId="58" priority="26" stopIfTrue="1" operator="equal">
      <formula>"Significant"</formula>
    </cfRule>
    <cfRule type="cellIs" dxfId="57" priority="27" stopIfTrue="1" operator="equal">
      <formula>"Material"</formula>
    </cfRule>
  </conditionalFormatting>
  <conditionalFormatting sqref="L2:M2">
    <cfRule type="cellIs" dxfId="56" priority="22" stopIfTrue="1" operator="equal">
      <formula>"Severe"</formula>
    </cfRule>
    <cfRule type="cellIs" dxfId="55" priority="23" stopIfTrue="1" operator="equal">
      <formula>"Significant"</formula>
    </cfRule>
    <cfRule type="cellIs" dxfId="54" priority="24" stopIfTrue="1" operator="equal">
      <formula>"Material"</formula>
    </cfRule>
  </conditionalFormatting>
  <conditionalFormatting sqref="AC32:AC49">
    <cfRule type="cellIs" dxfId="53" priority="19" stopIfTrue="1" operator="equal">
      <formula>"Severe"</formula>
    </cfRule>
    <cfRule type="cellIs" dxfId="52" priority="20" stopIfTrue="1" operator="equal">
      <formula>"Significant"</formula>
    </cfRule>
    <cfRule type="cellIs" dxfId="51" priority="21" stopIfTrue="1" operator="equal">
      <formula>"Material"</formula>
    </cfRule>
  </conditionalFormatting>
  <conditionalFormatting sqref="H2:H46">
    <cfRule type="cellIs" dxfId="50" priority="13" stopIfTrue="1" operator="equal">
      <formula>"Severe"</formula>
    </cfRule>
    <cfRule type="cellIs" dxfId="49" priority="14" stopIfTrue="1" operator="equal">
      <formula>"Significant"</formula>
    </cfRule>
    <cfRule type="cellIs" dxfId="48" priority="15" stopIfTrue="1" operator="equal">
      <formula>"Material"</formula>
    </cfRule>
  </conditionalFormatting>
  <conditionalFormatting sqref="H1">
    <cfRule type="cellIs" dxfId="47" priority="16" stopIfTrue="1" operator="equal">
      <formula>"Severe"</formula>
    </cfRule>
    <cfRule type="cellIs" dxfId="46" priority="17" stopIfTrue="1" operator="equal">
      <formula>"Significant"</formula>
    </cfRule>
    <cfRule type="cellIs" dxfId="45" priority="18" stopIfTrue="1" operator="equal">
      <formula>"Material"</formula>
    </cfRule>
  </conditionalFormatting>
  <conditionalFormatting sqref="Y2">
    <cfRule type="cellIs" dxfId="44" priority="1" stopIfTrue="1" operator="equal">
      <formula>"Severe"</formula>
    </cfRule>
    <cfRule type="cellIs" dxfId="43" priority="2" stopIfTrue="1" operator="equal">
      <formula>"Significant"</formula>
    </cfRule>
    <cfRule type="cellIs" dxfId="42" priority="3" stopIfTrue="1" operator="equal">
      <formula>"Material"</formula>
    </cfRule>
  </conditionalFormatting>
  <conditionalFormatting sqref="Y50:Y65534 Y1">
    <cfRule type="cellIs" dxfId="41" priority="7" stopIfTrue="1" operator="equal">
      <formula>"Severe"</formula>
    </cfRule>
    <cfRule type="cellIs" dxfId="40" priority="8" stopIfTrue="1" operator="equal">
      <formula>"Significant"</formula>
    </cfRule>
    <cfRule type="cellIs" dxfId="39" priority="9" stopIfTrue="1" operator="equal">
      <formula>"Material"</formula>
    </cfRule>
  </conditionalFormatting>
  <conditionalFormatting sqref="Y3:Y46">
    <cfRule type="cellIs" dxfId="38" priority="10" stopIfTrue="1" operator="equal">
      <formula>"Severe"</formula>
    </cfRule>
    <cfRule type="cellIs" dxfId="37" priority="11" stopIfTrue="1" operator="equal">
      <formula>"Significant"</formula>
    </cfRule>
    <cfRule type="cellIs" dxfId="36" priority="12" stopIfTrue="1" operator="equal">
      <formula>"Material"</formula>
    </cfRule>
  </conditionalFormatting>
  <conditionalFormatting sqref="Y47:Y49">
    <cfRule type="cellIs" dxfId="35" priority="4" stopIfTrue="1" operator="equal">
      <formula>"Severe"</formula>
    </cfRule>
    <cfRule type="cellIs" dxfId="34" priority="5" stopIfTrue="1" operator="equal">
      <formula>"Significant"</formula>
    </cfRule>
    <cfRule type="cellIs" dxfId="33" priority="6" stopIfTrue="1" operator="equal">
      <formula>"Material"</formula>
    </cfRule>
  </conditionalFormatting>
  <dataValidations count="12">
    <dataValidation type="list" allowBlank="1" showInputMessage="1" showErrorMessage="1" sqref="N1:N1048576 I1:I1048576 Z2:Z49">
      <formula1>Likelihood</formula1>
    </dataValidation>
    <dataValidation type="list" allowBlank="1" showInputMessage="1" showErrorMessage="1" sqref="O1:O1048576 J1:J1048576 AA1:AA49">
      <formula1>Impact</formula1>
    </dataValidation>
    <dataValidation type="list" allowBlank="1" showInputMessage="1" showErrorMessage="1" sqref="U2:U32">
      <formula1>Risk_Treatments</formula1>
    </dataValidation>
    <dataValidation allowBlank="1" showInputMessage="1" showErrorMessage="1" promptTitle="Multiple Controls owners" prompt="To add multiple control owners press Alt-Enter" sqref="X5:X14 X16:X21 W2:X2 X1 Z1"/>
    <dataValidation allowBlank="1" showInputMessage="1" showErrorMessage="1" promptTitle="Multiple Controls" prompt="To enter multiple controls press Alt+Enter" sqref="V1:V49 AE2:AE49"/>
    <dataValidation type="list" allowBlank="1" showInputMessage="1" showErrorMessage="1" sqref="B2:B30">
      <formula1>'Admin dropdowns'!$M$2:$M$6</formula1>
    </dataValidation>
    <dataValidation type="list" allowBlank="1" showInputMessage="1" showErrorMessage="1" sqref="D31:D46">
      <formula1>'Admin dropdowns'!$O$5:$O$25</formula1>
    </dataValidation>
    <dataValidation type="list" allowBlank="1" showInputMessage="1" showErrorMessage="1" sqref="C2 C15:C30">
      <formula1>Dropdowns!$A$3:$A$12</formula1>
    </dataValidation>
    <dataValidation type="list" allowBlank="1" showInputMessage="1" showErrorMessage="1" sqref="F31:F46">
      <formula1>'Admin dropdowns'!$A$17:$A$22</formula1>
    </dataValidation>
    <dataValidation type="list" allowBlank="1" showInputMessage="1" showErrorMessage="1" sqref="D2:D30">
      <formula1>Dropdowns!$B$3:$B$12</formula1>
    </dataValidation>
    <dataValidation type="list" allowBlank="1" showInputMessage="1" showErrorMessage="1" sqref="F2:F30">
      <formula1>Dropdowns!$D$3:$D$12</formula1>
    </dataValidation>
    <dataValidation type="list" allowBlank="1" showInputMessage="1" showErrorMessage="1" sqref="E2:E46">
      <formula1>'Admin dropdowns'!$N$10:$N$16</formula1>
    </dataValidation>
  </dataValidations>
  <pageMargins left="0.55118110236220474" right="0.35433070866141736" top="0.78740157480314965" bottom="0.78740157480314965" header="0.51181102362204722" footer="0.51181102362204722"/>
  <pageSetup paperSize="9" scale="32" fitToHeight="99" orientation="landscape"/>
  <headerFooter scaleWithDoc="1" alignWithMargins="0" differentFirst="0" differentOddEven="0">
    <oddHeader>&amp;CGeneric Risk Register</oddHeader>
    <oddFooter>&amp;L* Please note Column D Category of risk is hidden, this can be unhidden if thought necessary&amp;C&amp;F&amp;R&amp;P</oddFooter>
  </headerFooter>
  <legacyDrawing r:id="rId2"/>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3">
    <tabColor indexed="8"/>
  </sheetPr>
  <dimension ref="A1:V39"/>
  <sheetViews>
    <sheetView topLeftCell="A2" view="normal" workbookViewId="0">
      <selection pane="topLeft" activeCell="N9" sqref="N9"/>
    </sheetView>
  </sheetViews>
  <sheetFormatPr defaultRowHeight="13"/>
  <cols>
    <col min="1" max="1" width="17.41796875" customWidth="1"/>
    <col min="2" max="2" width="16.41796875" customWidth="1"/>
    <col min="3" max="3" width="12.27734375" customWidth="1"/>
    <col min="4" max="4" width="11.27734375" bestFit="1" customWidth="1"/>
    <col min="5" max="5" width="3.140625" bestFit="1" customWidth="1"/>
    <col min="6" max="7" width="7.27734375" bestFit="1" customWidth="1"/>
    <col min="8" max="10" width="11.27734375" bestFit="1" customWidth="1"/>
    <col min="11" max="11" width="15.41796875" bestFit="1" customWidth="1"/>
  </cols>
  <sheetData>
    <row r="1" spans="1:22" ht="15.5">
      <c r="A1" s="1" t="s">
        <v>39</v>
      </c>
      <c r="B1" s="1" t="s">
        <v>40</v>
      </c>
      <c r="C1" s="1" t="s">
        <v>41</v>
      </c>
      <c r="D1" s="1" t="s">
        <v>42</v>
      </c>
      <c r="E1"/>
      <c r="F1"/>
      <c r="G1"/>
      <c r="H1"/>
      <c r="I1" s="48" t="s">
        <v>55</v>
      </c>
      <c r="J1"/>
      <c r="K1" s="1" t="s">
        <v>43</v>
      </c>
      <c r="L1"/>
      <c r="M1" s="54" t="s">
        <v>60</v>
      </c>
      <c r="N1"/>
      <c r="O1"/>
      <c r="P1"/>
      <c r="Q1"/>
      <c r="T1"/>
      <c r="U1"/>
      <c r="V1"/>
    </row>
    <row r="2" spans="1:22">
      <c r="A2" s="2" t="s">
        <v>36</v>
      </c>
      <c r="B2" s="2" t="s">
        <v>37</v>
      </c>
      <c r="C2" s="3">
        <v>0</v>
      </c>
      <c r="D2" s="3" t="s">
        <v>44</v>
      </c>
      <c r="E2"/>
      <c r="F2"/>
      <c r="G2"/>
      <c r="H2"/>
      <c r="I2" s="47" t="s">
        <v>35</v>
      </c>
      <c r="J2"/>
      <c r="K2" s="2" t="s">
        <v>30</v>
      </c>
      <c r="L2"/>
      <c r="M2" t="s">
        <v>61</v>
      </c>
      <c r="N2"/>
      <c r="O2"/>
      <c r="P2"/>
      <c r="Q2"/>
      <c r="T2"/>
      <c r="U2"/>
      <c r="V2"/>
    </row>
    <row r="3" spans="1:22">
      <c r="A3" s="2" t="s">
        <v>26</v>
      </c>
      <c r="B3" s="2" t="s">
        <v>31</v>
      </c>
      <c r="C3" s="3">
        <v>5</v>
      </c>
      <c r="D3" s="3" t="s">
        <v>45</v>
      </c>
      <c r="E3"/>
      <c r="F3"/>
      <c r="G3"/>
      <c r="H3"/>
      <c r="I3" s="47" t="s">
        <v>57</v>
      </c>
      <c r="J3"/>
      <c r="K3" s="2" t="s">
        <v>34</v>
      </c>
      <c r="L3"/>
      <c r="M3" t="s">
        <v>62</v>
      </c>
      <c r="N3"/>
      <c r="O3"/>
      <c r="P3"/>
      <c r="Q3"/>
      <c r="T3"/>
      <c r="U3"/>
      <c r="V3"/>
    </row>
    <row r="4" spans="1:22">
      <c r="A4" s="2" t="s">
        <v>32</v>
      </c>
      <c r="B4" s="2" t="s">
        <v>29</v>
      </c>
      <c r="C4" s="3">
        <v>11</v>
      </c>
      <c r="D4" s="3" t="s">
        <v>46</v>
      </c>
      <c r="E4"/>
      <c r="F4"/>
      <c r="G4"/>
      <c r="H4"/>
      <c r="I4"/>
      <c r="J4"/>
      <c r="K4" s="2" t="s">
        <v>47</v>
      </c>
      <c r="L4"/>
      <c r="M4" t="s">
        <v>63</v>
      </c>
      <c r="N4"/>
      <c r="O4"/>
      <c r="P4"/>
      <c r="Q4"/>
      <c r="T4"/>
      <c r="U4"/>
      <c r="V4"/>
    </row>
    <row r="5" spans="1:22" ht="15.5">
      <c r="A5" s="2" t="s">
        <v>28</v>
      </c>
      <c r="B5" s="2" t="s">
        <v>27</v>
      </c>
      <c r="C5" s="3">
        <v>25</v>
      </c>
      <c r="D5" s="3" t="s">
        <v>48</v>
      </c>
      <c r="E5"/>
      <c r="F5"/>
      <c r="G5"/>
      <c r="H5"/>
      <c r="I5"/>
      <c r="J5"/>
      <c r="K5" s="2" t="s">
        <v>49</v>
      </c>
      <c r="L5"/>
      <c r="M5" s="47" t="s">
        <v>64</v>
      </c>
      <c r="N5"/>
      <c r="O5" s="60"/>
      <c r="P5" s="48"/>
      <c r="Q5"/>
      <c r="T5"/>
      <c r="U5"/>
      <c r="V5"/>
    </row>
    <row r="6" spans="1:22" ht="15.5">
      <c r="A6" s="2" t="s">
        <v>38</v>
      </c>
      <c r="B6" s="2" t="s">
        <v>33</v>
      </c>
      <c r="C6" s="3">
        <v>81</v>
      </c>
      <c r="D6" s="3" t="s">
        <v>50</v>
      </c>
      <c r="E6"/>
      <c r="F6"/>
      <c r="G6"/>
      <c r="H6"/>
      <c r="I6"/>
      <c r="J6"/>
      <c r="K6"/>
      <c r="L6"/>
      <c r="M6" s="47" t="s">
        <v>65</v>
      </c>
      <c r="N6"/>
      <c r="O6" s="60"/>
      <c r="P6" s="48"/>
      <c r="Q6"/>
      <c r="T6"/>
      <c r="U6"/>
      <c r="V6"/>
    </row>
    <row r="7" spans="1:22" ht="15.5">
      <c r="A7"/>
      <c r="B7"/>
      <c r="C7"/>
      <c r="D7"/>
      <c r="E7"/>
      <c r="F7" s="5"/>
      <c r="G7" s="5"/>
      <c r="H7" s="5" t="str">
        <f>B1</f>
        <v>Impact</v>
      </c>
      <c r="I7" s="5"/>
      <c r="J7" s="5"/>
      <c r="K7"/>
      <c r="L7"/>
      <c r="M7"/>
      <c r="N7"/>
      <c r="O7" s="60"/>
      <c r="P7" s="48"/>
      <c r="Q7"/>
      <c r="R7"/>
      <c r="S7"/>
      <c r="T7"/>
      <c r="U7"/>
      <c r="V7"/>
    </row>
    <row r="8" spans="1:22" ht="16" thickBot="1">
      <c r="A8"/>
      <c r="B8"/>
      <c r="C8"/>
      <c r="D8"/>
      <c r="E8"/>
      <c r="F8" s="5">
        <f>VALUE(LEFT(B2,2))</f>
        <v>1</v>
      </c>
      <c r="G8" s="5">
        <f>VALUE(LEFT(B3,2))</f>
        <v>2</v>
      </c>
      <c r="H8" s="5">
        <f>VALUE(LEFT(B4,2))</f>
        <v>4</v>
      </c>
      <c r="I8" s="5">
        <f>VALUE(LEFT(B5,2))</f>
        <v>8</v>
      </c>
      <c r="J8" s="5">
        <f>VALUE(LEFT(B6,2))</f>
        <v>16</v>
      </c>
      <c r="K8"/>
      <c r="L8"/>
      <c r="M8"/>
      <c r="N8"/>
      <c r="O8" s="60"/>
      <c r="P8" s="48"/>
      <c r="Q8"/>
      <c r="R8"/>
      <c r="S8"/>
      <c r="T8"/>
      <c r="U8"/>
      <c r="V8"/>
    </row>
    <row r="9" spans="1:22" ht="15.5">
      <c r="A9"/>
      <c r="B9"/>
      <c r="C9"/>
      <c r="D9" s="5"/>
      <c r="E9" s="1">
        <f>VALUE(LEFT(A6,2))</f>
        <v>5</v>
      </c>
      <c r="F9" s="12">
        <f>$E9*F$8</f>
        <v>5</v>
      </c>
      <c r="G9" s="13">
        <f>$E9*G$8</f>
        <v>10</v>
      </c>
      <c r="H9" s="35">
        <f>$E9*H$8</f>
        <v>20</v>
      </c>
      <c r="I9" s="41">
        <f>$E9*I$8</f>
        <v>40</v>
      </c>
      <c r="J9" s="41">
        <f>$E9*J$8</f>
        <v>80</v>
      </c>
      <c r="K9" s="48" t="s">
        <v>54</v>
      </c>
      <c r="L9" s="48" t="s">
        <v>106</v>
      </c>
      <c r="M9"/>
      <c r="N9" s="48" t="s">
        <v>107</v>
      </c>
      <c r="O9" s="60"/>
      <c r="P9" s="48"/>
      <c r="Q9"/>
      <c r="R9"/>
      <c r="S9"/>
      <c r="T9"/>
      <c r="U9"/>
      <c r="V9"/>
    </row>
    <row r="10" spans="1:22" ht="15.5">
      <c r="A10"/>
      <c r="B10"/>
      <c r="C10"/>
      <c r="D10" s="5"/>
      <c r="E10" s="1"/>
      <c r="F10" s="14" t="str">
        <f>VLOOKUP(F9,Score,2)</f>
        <v>Material</v>
      </c>
      <c r="G10" s="15" t="str">
        <f>VLOOKUP(G9,Score,2)</f>
        <v>Material</v>
      </c>
      <c r="H10" s="36" t="str">
        <f>VLOOKUP(H9,Score,2)</f>
        <v>Significant</v>
      </c>
      <c r="I10" s="42" t="str">
        <f>VLOOKUP(I9,Score,2)</f>
        <v>Severe</v>
      </c>
      <c r="J10" s="42" t="str">
        <f>VLOOKUP(J9,Score,2)</f>
        <v>Severe</v>
      </c>
      <c r="K10" s="47" t="s">
        <v>56</v>
      </c>
      <c r="L10" s="47" t="s">
        <v>120</v>
      </c>
      <c r="M10"/>
      <c r="N10" s="47" t="s">
        <v>56</v>
      </c>
      <c r="O10" s="60"/>
      <c r="P10" s="48"/>
      <c r="Q10"/>
      <c r="R10"/>
      <c r="S10"/>
      <c r="T10"/>
      <c r="U10"/>
      <c r="V10"/>
    </row>
    <row r="11" spans="1:22" ht="15.5">
      <c r="A11"/>
      <c r="B11"/>
      <c r="C11"/>
      <c r="D11" s="5"/>
      <c r="E11" s="1">
        <f>VALUE(LEFT(A5,2))</f>
        <v>4</v>
      </c>
      <c r="F11" s="17">
        <f>$E11*F$8</f>
        <v>4</v>
      </c>
      <c r="G11" s="16">
        <f>$E11*G$8</f>
        <v>8</v>
      </c>
      <c r="H11" s="37">
        <f>$E11*H$8</f>
        <v>16</v>
      </c>
      <c r="I11" s="44">
        <f>$E11*I$8</f>
        <v>32</v>
      </c>
      <c r="J11" s="44">
        <f>$E11*J$8</f>
        <v>64</v>
      </c>
      <c r="K11" s="47" t="s">
        <v>195</v>
      </c>
      <c r="L11" s="47" t="s">
        <v>121</v>
      </c>
      <c r="M11"/>
      <c r="N11" s="47" t="s">
        <v>195</v>
      </c>
      <c r="O11" s="60"/>
      <c r="P11" s="48"/>
      <c r="Q11"/>
      <c r="R11"/>
      <c r="S11"/>
      <c r="T11"/>
      <c r="U11"/>
      <c r="V11"/>
    </row>
    <row r="12" spans="1:22" ht="15.5">
      <c r="A12" s="48" t="s">
        <v>51</v>
      </c>
      <c r="B12"/>
      <c r="C12"/>
      <c r="D12" s="5" t="str">
        <f>A1</f>
        <v>Likelihood</v>
      </c>
      <c r="E12" s="1"/>
      <c r="F12" s="14" t="str">
        <f>VLOOKUP(F11,Score,2)</f>
        <v>Manageable</v>
      </c>
      <c r="G12" s="16" t="str">
        <f>VLOOKUP(G11,Score,2)</f>
        <v>Material</v>
      </c>
      <c r="H12" s="38" t="str">
        <f>VLOOKUP(H11,Score,2)</f>
        <v>Significant</v>
      </c>
      <c r="I12" s="42" t="str">
        <f>VLOOKUP(I11,Score,2)</f>
        <v>Severe</v>
      </c>
      <c r="J12" s="42" t="str">
        <f>VLOOKUP(J11,Score,2)</f>
        <v>Severe</v>
      </c>
      <c r="K12" s="47" t="s">
        <v>196</v>
      </c>
      <c r="L12" s="47" t="s">
        <v>59</v>
      </c>
      <c r="M12"/>
      <c r="N12" s="47" t="s">
        <v>196</v>
      </c>
      <c r="O12" s="60"/>
      <c r="P12" s="48"/>
      <c r="Q12"/>
      <c r="R12"/>
      <c r="S12"/>
      <c r="T12" s="48"/>
      <c r="U12"/>
      <c r="V12"/>
    </row>
    <row r="13" spans="1:22" ht="15.5">
      <c r="A13" t="s">
        <v>52</v>
      </c>
      <c r="B13"/>
      <c r="C13"/>
      <c r="D13" s="5"/>
      <c r="E13" s="1">
        <f>VALUE(LEFT(A4,2))</f>
        <v>3</v>
      </c>
      <c r="F13" s="19">
        <f>$E13*F$8</f>
        <v>3</v>
      </c>
      <c r="G13" s="18">
        <f>$E13*G$8</f>
        <v>6</v>
      </c>
      <c r="H13" s="36">
        <f>$E13*H$8</f>
        <v>12</v>
      </c>
      <c r="I13" s="37">
        <f>$E13*I$8</f>
        <v>24</v>
      </c>
      <c r="J13" s="44">
        <f>$E13*J$8</f>
        <v>48</v>
      </c>
      <c r="K13" s="47" t="s">
        <v>58</v>
      </c>
      <c r="L13" s="47"/>
      <c r="M13"/>
      <c r="N13" s="47" t="s">
        <v>58</v>
      </c>
      <c r="O13" s="60"/>
      <c r="P13" s="48"/>
      <c r="Q13"/>
      <c r="R13"/>
      <c r="S13"/>
      <c r="T13" s="47"/>
      <c r="U13" s="47"/>
      <c r="V13" s="47"/>
    </row>
    <row r="14" spans="1:22" ht="15.5">
      <c r="A14" t="s">
        <v>53</v>
      </c>
      <c r="B14"/>
      <c r="C14"/>
      <c r="D14" s="5"/>
      <c r="E14" s="1"/>
      <c r="F14" s="19" t="str">
        <f>VLOOKUP(F13,Score,2)</f>
        <v>Manageable</v>
      </c>
      <c r="G14" s="15" t="str">
        <f>VLOOKUP(G13,Score,2)</f>
        <v>Material</v>
      </c>
      <c r="H14" s="36" t="str">
        <f>VLOOKUP(H13,Score,2)</f>
        <v>Significant</v>
      </c>
      <c r="I14" s="38" t="str">
        <f>VLOOKUP(I13,Score,2)</f>
        <v>Significant</v>
      </c>
      <c r="J14" s="43" t="str">
        <f>VLOOKUP(J13,Score,2)</f>
        <v>Severe</v>
      </c>
      <c r="K14" s="47" t="s">
        <v>197</v>
      </c>
      <c r="L14" s="47"/>
      <c r="M14"/>
      <c r="N14" s="47" t="s">
        <v>197</v>
      </c>
      <c r="O14" s="60"/>
      <c r="P14" s="48"/>
      <c r="Q14"/>
      <c r="R14"/>
      <c r="S14"/>
      <c r="T14" s="47"/>
      <c r="U14" s="47"/>
      <c r="V14" s="47"/>
    </row>
    <row r="15" spans="1:22" ht="15.5">
      <c r="A15"/>
      <c r="B15"/>
      <c r="C15"/>
      <c r="D15" s="5"/>
      <c r="E15" s="1">
        <f>VALUE(LEFT(A3,2))</f>
        <v>2</v>
      </c>
      <c r="F15" s="17">
        <f>$E15*F$8</f>
        <v>2</v>
      </c>
      <c r="G15" s="16">
        <f>$E15*G$8</f>
        <v>4</v>
      </c>
      <c r="H15" s="18">
        <f>$E15*H$8</f>
        <v>8</v>
      </c>
      <c r="I15" s="36">
        <f>$E15*I$8</f>
        <v>16</v>
      </c>
      <c r="J15" s="44">
        <f>$E15*J$8</f>
        <v>32</v>
      </c>
      <c r="K15" s="47" t="s">
        <v>198</v>
      </c>
      <c r="L15" s="47"/>
      <c r="M15"/>
      <c r="N15" s="47" t="s">
        <v>198</v>
      </c>
      <c r="O15" s="60"/>
      <c r="P15" s="48"/>
      <c r="Q15"/>
      <c r="R15"/>
      <c r="S15"/>
      <c r="T15" s="47"/>
      <c r="U15" s="47"/>
      <c r="V15" s="47"/>
    </row>
    <row r="16" spans="1:22" ht="15.5">
      <c r="A16"/>
      <c r="B16"/>
      <c r="C16"/>
      <c r="D16" s="5"/>
      <c r="E16" s="1"/>
      <c r="F16" s="14" t="str">
        <f>VLOOKUP(F15,Score,2)</f>
        <v>Manageable</v>
      </c>
      <c r="G16" s="16" t="str">
        <f>VLOOKUP(G15,Score,2)</f>
        <v>Manageable</v>
      </c>
      <c r="H16" s="15" t="str">
        <f>VLOOKUP(H15,Score,2)</f>
        <v>Material</v>
      </c>
      <c r="I16" s="36" t="str">
        <f>VLOOKUP(I15,Score,2)</f>
        <v>Significant</v>
      </c>
      <c r="J16" s="42" t="str">
        <f>VLOOKUP(J15,Score,2)</f>
        <v>Severe</v>
      </c>
      <c r="K16" s="47" t="s">
        <v>199</v>
      </c>
      <c r="L16" s="47"/>
      <c r="M16"/>
      <c r="N16" s="47" t="s">
        <v>199</v>
      </c>
      <c r="O16" s="60"/>
      <c r="P16" s="48"/>
      <c r="Q16"/>
      <c r="R16"/>
      <c r="S16"/>
      <c r="T16" s="47"/>
      <c r="U16" s="47"/>
      <c r="V16" s="47"/>
    </row>
    <row r="17" spans="1:22" ht="15.5">
      <c r="A17" s="62"/>
      <c r="D17" s="5"/>
      <c r="E17" s="1">
        <f>VALUE(LEFT(A2,2))</f>
        <v>1</v>
      </c>
      <c r="F17" s="19">
        <f>$E17*F$8</f>
        <v>1</v>
      </c>
      <c r="G17" s="18">
        <f>$E17*G$8</f>
        <v>2</v>
      </c>
      <c r="H17" s="16">
        <f>$E17*H$8</f>
        <v>4</v>
      </c>
      <c r="I17" s="18">
        <f>$E17*I$8</f>
        <v>8</v>
      </c>
      <c r="J17" s="39">
        <f>$E17*J$8</f>
        <v>16</v>
      </c>
      <c r="K17"/>
      <c r="L17"/>
      <c r="M17"/>
      <c r="N17"/>
      <c r="O17" s="60"/>
      <c r="P17" s="48"/>
      <c r="Q17"/>
      <c r="R17"/>
      <c r="S17"/>
      <c r="T17" s="47"/>
      <c r="U17" s="47"/>
      <c r="V17" s="47"/>
    </row>
    <row r="18" spans="1:22" ht="16" thickBot="1">
      <c r="A18" s="63"/>
      <c r="D18" s="5"/>
      <c r="E18" s="1"/>
      <c r="F18" s="20" t="str">
        <f>VLOOKUP(F17,Score,2)</f>
        <v>Manageable</v>
      </c>
      <c r="G18" s="21" t="str">
        <f>VLOOKUP(G17,Score,2)</f>
        <v>Manageable</v>
      </c>
      <c r="H18" s="22" t="str">
        <f>VLOOKUP(H17,Score,2)</f>
        <v>Manageable</v>
      </c>
      <c r="I18" s="21" t="str">
        <f>VLOOKUP(I17,Score,2)</f>
        <v>Material</v>
      </c>
      <c r="J18" s="40" t="str">
        <f>VLOOKUP(J17,Score,2)</f>
        <v>Significant</v>
      </c>
      <c r="K18"/>
      <c r="L18"/>
      <c r="M18"/>
      <c r="N18" s="48"/>
      <c r="O18" s="60"/>
      <c r="P18" s="48"/>
      <c r="Q18"/>
      <c r="R18"/>
      <c r="S18"/>
      <c r="T18" s="47"/>
      <c r="U18" s="47"/>
      <c r="V18" s="47"/>
    </row>
    <row r="19" spans="1:22" ht="15.5">
      <c r="A19" s="63"/>
      <c r="D19"/>
      <c r="E19"/>
      <c r="F19"/>
      <c r="G19"/>
      <c r="H19"/>
      <c r="I19"/>
      <c r="J19"/>
      <c r="K19"/>
      <c r="L19"/>
      <c r="M19"/>
      <c r="N19" s="48"/>
      <c r="O19" s="60"/>
      <c r="P19" s="48"/>
      <c r="Q19"/>
      <c r="R19"/>
      <c r="S19"/>
      <c r="T19"/>
      <c r="U19"/>
      <c r="V19"/>
    </row>
    <row r="20" spans="1:22" ht="15.5">
      <c r="A20" s="63"/>
      <c r="C20"/>
      <c r="D20"/>
      <c r="E20"/>
      <c r="F20"/>
      <c r="G20"/>
      <c r="H20"/>
      <c r="I20"/>
      <c r="J20"/>
      <c r="K20"/>
      <c r="L20"/>
      <c r="M20"/>
      <c r="N20"/>
      <c r="O20" s="60"/>
      <c r="P20" s="48"/>
      <c r="Q20"/>
      <c r="R20"/>
      <c r="S20"/>
      <c r="T20"/>
      <c r="U20"/>
      <c r="V20"/>
    </row>
    <row r="21" spans="1:22" ht="15.5">
      <c r="A21" s="63"/>
      <c r="C21"/>
      <c r="D21"/>
      <c r="E21"/>
      <c r="F21"/>
      <c r="G21"/>
      <c r="H21"/>
      <c r="I21"/>
      <c r="J21"/>
      <c r="K21"/>
      <c r="L21"/>
      <c r="M21"/>
      <c r="N21"/>
      <c r="O21" s="60"/>
      <c r="P21" s="48"/>
      <c r="Q21"/>
      <c r="R21"/>
      <c r="S21"/>
      <c r="T21"/>
      <c r="U21"/>
      <c r="V21"/>
    </row>
    <row r="22" spans="1:22" ht="15.5">
      <c r="A22" s="63"/>
      <c r="C22"/>
      <c r="D22"/>
      <c r="E22"/>
      <c r="F22" s="4" t="str">
        <f>IF(OR(D22="",E22=""),"",VLOOKUP(VALUE(LEFT(D22,1))*VALUE(LEFT(E22,1)),Score,2))</f>
        <v/>
      </c>
      <c r="G22"/>
      <c r="H22"/>
      <c r="I22"/>
      <c r="J22"/>
      <c r="K22"/>
      <c r="L22"/>
      <c r="M22"/>
      <c r="N22"/>
      <c r="O22" s="60"/>
      <c r="P22" s="48"/>
      <c r="Q22"/>
      <c r="R22"/>
      <c r="S22"/>
      <c r="T22"/>
      <c r="U22"/>
      <c r="V22"/>
    </row>
    <row r="23" spans="1:22" ht="15.5">
      <c r="A23" s="63"/>
      <c r="C23"/>
      <c r="D23"/>
      <c r="E23"/>
      <c r="F23"/>
      <c r="G23"/>
      <c r="H23"/>
      <c r="I23"/>
      <c r="J23"/>
      <c r="K23"/>
      <c r="L23"/>
      <c r="M23"/>
      <c r="N23"/>
      <c r="O23" s="60"/>
      <c r="P23" s="48"/>
      <c r="Q23"/>
      <c r="R23"/>
      <c r="S23"/>
      <c r="T23"/>
      <c r="U23"/>
      <c r="V23"/>
    </row>
    <row r="24" spans="1:22" ht="15.5">
      <c r="A24" s="63"/>
      <c r="C24"/>
      <c r="D24"/>
      <c r="E24"/>
      <c r="F24"/>
      <c r="G24"/>
      <c r="H24"/>
      <c r="I24"/>
      <c r="J24"/>
      <c r="K24"/>
      <c r="L24"/>
      <c r="M24"/>
      <c r="N24" s="48"/>
      <c r="O24" s="60"/>
      <c r="P24" s="48"/>
      <c r="Q24"/>
      <c r="R24"/>
      <c r="S24"/>
      <c r="T24"/>
      <c r="U24"/>
      <c r="V24"/>
    </row>
    <row r="25" spans="1:22" ht="15.5">
      <c r="A25" s="63"/>
      <c r="B25"/>
      <c r="C25"/>
      <c r="D25"/>
      <c r="E25"/>
      <c r="F25"/>
      <c r="G25"/>
      <c r="H25"/>
      <c r="I25"/>
      <c r="J25"/>
      <c r="K25"/>
      <c r="L25"/>
      <c r="M25"/>
      <c r="N25"/>
      <c r="O25" s="60"/>
      <c r="P25" s="48"/>
      <c r="Q25"/>
      <c r="R25"/>
      <c r="S25"/>
      <c r="T25"/>
      <c r="U25"/>
      <c r="V25"/>
    </row>
    <row r="26" spans="1:22">
      <c r="A26" s="63"/>
      <c r="B26"/>
      <c r="C26"/>
      <c r="D26"/>
      <c r="E26"/>
      <c r="F26"/>
      <c r="G26"/>
      <c r="H26"/>
      <c r="I26"/>
      <c r="J26"/>
      <c r="K26"/>
      <c r="L26"/>
      <c r="M26"/>
      <c r="N26"/>
      <c r="O26"/>
      <c r="P26"/>
      <c r="Q26"/>
      <c r="R26"/>
      <c r="S26"/>
      <c r="T26"/>
      <c r="U26"/>
      <c r="V26"/>
    </row>
    <row r="27" spans="1:22">
      <c r="A27" s="63"/>
      <c r="B27"/>
      <c r="C27"/>
      <c r="D27"/>
      <c r="E27"/>
      <c r="F27"/>
      <c r="G27"/>
      <c r="H27"/>
      <c r="I27"/>
      <c r="J27"/>
      <c r="K27"/>
      <c r="L27"/>
      <c r="M27"/>
      <c r="N27"/>
      <c r="O27"/>
      <c r="P27"/>
      <c r="Q27"/>
      <c r="R27"/>
      <c r="S27"/>
      <c r="T27" s="50"/>
      <c r="U27"/>
      <c r="V27"/>
    </row>
    <row r="28" spans="1:22">
      <c r="A28"/>
      <c r="B28"/>
      <c r="C28"/>
      <c r="D28"/>
      <c r="E28"/>
      <c r="F28"/>
      <c r="G28"/>
      <c r="M28"/>
      <c r="N28"/>
      <c r="O28"/>
      <c r="P28"/>
      <c r="Q28"/>
      <c r="R28"/>
      <c r="S28"/>
      <c r="T28" s="50"/>
      <c r="U28"/>
      <c r="V28"/>
    </row>
    <row r="29" spans="1:22">
      <c r="A29"/>
      <c r="B29"/>
      <c r="C29"/>
      <c r="D29"/>
      <c r="E29"/>
      <c r="F29"/>
      <c r="G29"/>
      <c r="M29"/>
      <c r="N29"/>
      <c r="O29"/>
      <c r="P29"/>
      <c r="Q29"/>
      <c r="R29"/>
      <c r="S29"/>
      <c r="T29" s="50"/>
      <c r="U29"/>
      <c r="V29"/>
    </row>
    <row r="30" spans="1:22">
      <c r="A30"/>
      <c r="B30"/>
      <c r="C30"/>
      <c r="D30"/>
      <c r="E30"/>
      <c r="F30"/>
      <c r="G30"/>
      <c r="M30"/>
      <c r="N30"/>
      <c r="O30"/>
      <c r="P30"/>
      <c r="Q30"/>
      <c r="R30"/>
      <c r="S30"/>
      <c r="T30" s="50"/>
      <c r="U30"/>
      <c r="V30"/>
    </row>
    <row r="31" spans="1:22">
      <c r="A31"/>
      <c r="B31"/>
      <c r="C31"/>
      <c r="D31"/>
      <c r="E31"/>
      <c r="F31"/>
      <c r="G31"/>
      <c r="M31"/>
      <c r="N31"/>
      <c r="O31"/>
      <c r="P31"/>
      <c r="Q31"/>
      <c r="R31"/>
      <c r="S31"/>
      <c r="T31"/>
      <c r="U31"/>
      <c r="V31"/>
    </row>
    <row r="32" spans="1:22">
      <c r="A32"/>
      <c r="B32"/>
      <c r="C32"/>
      <c r="D32"/>
      <c r="E32"/>
      <c r="F32"/>
      <c r="G32"/>
      <c r="M32"/>
      <c r="N32"/>
      <c r="O32"/>
      <c r="P32"/>
      <c r="Q32"/>
      <c r="R32"/>
      <c r="S32"/>
      <c r="T32"/>
      <c r="U32"/>
      <c r="V32"/>
    </row>
    <row r="33" spans="13:20">
      <c r="M33"/>
      <c r="N33"/>
      <c r="O33"/>
      <c r="P33"/>
      <c r="Q33"/>
      <c r="R33"/>
      <c r="S33"/>
      <c r="T33" s="48"/>
    </row>
    <row r="34" spans="8:20">
      <c r="H34"/>
      <c r="I34"/>
      <c r="J34"/>
      <c r="K34"/>
      <c r="L34"/>
      <c r="M34"/>
      <c r="N34"/>
      <c r="O34"/>
      <c r="P34"/>
      <c r="Q34"/>
      <c r="R34"/>
      <c r="S34"/>
      <c r="T34" s="47"/>
    </row>
    <row r="35" spans="8:20">
      <c r="H35"/>
      <c r="I35"/>
      <c r="J35"/>
      <c r="K35"/>
      <c r="L35"/>
      <c r="M35"/>
      <c r="N35"/>
      <c r="O35"/>
      <c r="P35"/>
      <c r="Q35"/>
      <c r="R35"/>
      <c r="S35"/>
      <c r="T35" s="47"/>
    </row>
    <row r="36" spans="8:20">
      <c r="H36"/>
      <c r="I36"/>
      <c r="J36"/>
      <c r="K36"/>
      <c r="L36"/>
      <c r="M36"/>
      <c r="N36"/>
      <c r="O36"/>
      <c r="P36"/>
      <c r="Q36"/>
      <c r="R36"/>
      <c r="S36"/>
      <c r="T36" s="47"/>
    </row>
    <row r="37" spans="8:20">
      <c r="H37"/>
      <c r="I37"/>
      <c r="J37"/>
      <c r="K37"/>
      <c r="L37"/>
      <c r="M37"/>
      <c r="N37"/>
      <c r="O37"/>
      <c r="P37"/>
      <c r="Q37"/>
      <c r="R37"/>
      <c r="S37"/>
      <c r="T37" s="47"/>
    </row>
    <row r="38" spans="8:20">
      <c r="H38"/>
      <c r="I38"/>
      <c r="J38"/>
      <c r="K38"/>
      <c r="L38"/>
      <c r="M38"/>
      <c r="N38"/>
      <c r="O38"/>
      <c r="P38"/>
      <c r="Q38"/>
      <c r="R38"/>
      <c r="S38"/>
      <c r="T38" s="47"/>
    </row>
    <row r="39" spans="8:20">
      <c r="H39"/>
      <c r="I39"/>
      <c r="J39"/>
      <c r="K39"/>
      <c r="L39"/>
      <c r="M39"/>
      <c r="N39"/>
      <c r="O39"/>
      <c r="P39"/>
      <c r="Q39"/>
      <c r="R39"/>
      <c r="S39"/>
      <c r="T39" s="47"/>
    </row>
  </sheetData>
  <conditionalFormatting sqref="F22 F14:I14 F18:J18 F10:H10 F12:H12 F16:I16">
    <cfRule type="cellIs" dxfId="32" priority="1" stopIfTrue="1" operator="equal">
      <formula>"Very Severe"</formula>
    </cfRule>
    <cfRule type="cellIs" dxfId="31" priority="2" stopIfTrue="1" operator="equal">
      <formula>"Severe"</formula>
    </cfRule>
    <cfRule type="cellIs" dxfId="30" priority="3" stopIfTrue="1" operator="equal">
      <formula>"Material"</formula>
    </cfRule>
  </conditionalFormatting>
  <conditionalFormatting sqref="F15:I15 F9:H9 F17:J17 F11:H11 G13:I13">
    <cfRule type="expression" dxfId="29" priority="4" stopIfTrue="1">
      <formula>F10="Very Severe"</formula>
    </cfRule>
    <cfRule type="expression" dxfId="28" priority="5" stopIfTrue="1">
      <formula>F10="Severe"</formula>
    </cfRule>
    <cfRule type="expression" dxfId="27" priority="6" stopIfTrue="1">
      <formula>F10="Material"</formula>
    </cfRule>
  </conditionalFormatting>
  <conditionalFormatting sqref="F13">
    <cfRule type="expression" dxfId="26" priority="7" stopIfTrue="1">
      <formula>F14="Very Severe"</formula>
    </cfRule>
    <cfRule type="expression" dxfId="25" priority="8" stopIfTrue="1">
      <formula>F14="Severe"</formula>
    </cfRule>
    <cfRule type="expression" dxfId="24" priority="9" stopIfTrue="1">
      <formula>F14="Material"</formula>
    </cfRule>
  </conditionalFormatting>
  <conditionalFormatting sqref="I9:J9 J13 J15 I11:J11">
    <cfRule type="expression" dxfId="23" priority="10" stopIfTrue="1">
      <formula>I10="Severe"</formula>
    </cfRule>
    <cfRule type="expression" dxfId="22" priority="11" stopIfTrue="1">
      <formula>I10="Significant"</formula>
    </cfRule>
    <cfRule type="expression" dxfId="21" priority="12" stopIfTrue="1">
      <formula>I10="Material"</formula>
    </cfRule>
  </conditionalFormatting>
  <conditionalFormatting sqref="I10:J10 I12:J12 J14 J16">
    <cfRule type="cellIs" dxfId="20" priority="13" stopIfTrue="1" operator="equal">
      <formula>"Severe"</formula>
    </cfRule>
    <cfRule type="cellIs" dxfId="19" priority="14" stopIfTrue="1" operator="equal">
      <formula>"Significant"</formula>
    </cfRule>
    <cfRule type="cellIs" dxfId="18" priority="15" stopIfTrue="1" operator="equal">
      <formula>"Material"</formula>
    </cfRule>
  </conditionalFormatting>
  <pageMargins left="0.75" right="0.75" top="1" bottom="1" header="0.5" footer="0.5"/>
  <pageSetup paperSize="9"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8"/>
  </sheetPr>
  <dimension ref="A1:V39"/>
  <sheetViews>
    <sheetView view="normal" workbookViewId="0">
      <selection pane="topLeft" activeCell="B15" sqref="B15"/>
    </sheetView>
  </sheetViews>
  <sheetFormatPr defaultRowHeight="13"/>
  <cols>
    <col min="1" max="1" width="17.41796875" customWidth="1"/>
    <col min="2" max="2" width="16.41796875" customWidth="1"/>
    <col min="3" max="3" width="20.41796875" customWidth="1"/>
    <col min="4" max="4" width="26.41796875" customWidth="1"/>
    <col min="5" max="5" width="14.84765625" customWidth="1"/>
    <col min="6" max="6" width="16.27734375" customWidth="1"/>
    <col min="7" max="7" width="15.27734375" customWidth="1"/>
    <col min="8" max="10" width="11.27734375" bestFit="1" customWidth="1"/>
    <col min="11" max="11" width="15.41796875" bestFit="1" customWidth="1"/>
    <col min="12" max="16384" width="8.84765625" customWidth="1"/>
  </cols>
  <sheetData>
    <row r="1" spans="1:14" ht="15.5">
      <c r="A1" s="83"/>
      <c r="B1" s="83"/>
      <c r="C1" s="83"/>
      <c r="D1" s="83"/>
      <c r="E1" s="84"/>
      <c r="F1" s="84"/>
      <c r="G1" s="84"/>
      <c r="H1" s="84"/>
      <c r="I1" s="84"/>
      <c r="J1" s="84"/>
      <c r="K1" s="83"/>
      <c r="L1" s="82"/>
      <c r="N1" s="59"/>
    </row>
    <row r="2" spans="1:14" ht="15.5">
      <c r="A2" s="88" t="s">
        <v>68</v>
      </c>
      <c r="B2" s="88" t="s">
        <v>67</v>
      </c>
      <c r="C2" s="88" t="s">
        <v>69</v>
      </c>
      <c r="D2" s="109" t="s">
        <v>108</v>
      </c>
      <c r="E2" s="84"/>
      <c r="F2" s="84"/>
      <c r="G2" s="84"/>
      <c r="H2" s="84"/>
      <c r="I2" s="84"/>
      <c r="J2" s="84"/>
      <c r="K2" s="82"/>
      <c r="L2" s="82"/>
      <c r="N2" s="53"/>
    </row>
    <row r="3" spans="1:14">
      <c r="A3" s="89" t="s">
        <v>78</v>
      </c>
      <c r="B3" s="63" t="s">
        <v>80</v>
      </c>
      <c r="C3" s="90" t="s">
        <v>4</v>
      </c>
      <c r="D3" s="90" t="s">
        <v>109</v>
      </c>
      <c r="E3" s="84"/>
      <c r="F3" s="84"/>
      <c r="G3" s="84"/>
      <c r="H3" s="84"/>
      <c r="I3" s="84"/>
      <c r="J3" s="84"/>
      <c r="K3" s="82"/>
      <c r="L3" s="82"/>
      <c r="N3" s="49"/>
    </row>
    <row r="4" spans="1:12">
      <c r="A4" s="89" t="s">
        <v>70</v>
      </c>
      <c r="B4" s="63" t="s">
        <v>81</v>
      </c>
      <c r="C4" s="90" t="s">
        <v>5</v>
      </c>
      <c r="D4" s="90" t="s">
        <v>110</v>
      </c>
      <c r="E4" s="84"/>
      <c r="F4" s="84"/>
      <c r="G4" s="84"/>
      <c r="H4" s="84"/>
      <c r="I4" s="84"/>
      <c r="J4" s="84"/>
      <c r="K4" s="82"/>
      <c r="L4" s="82"/>
    </row>
    <row r="5" spans="1:16" ht="15.5">
      <c r="A5" s="89" t="s">
        <v>71</v>
      </c>
      <c r="B5" s="63" t="s">
        <v>82</v>
      </c>
      <c r="C5" s="90" t="s">
        <v>6</v>
      </c>
      <c r="D5" s="90" t="s">
        <v>112</v>
      </c>
      <c r="E5" s="84"/>
      <c r="F5" s="84"/>
      <c r="G5" s="84"/>
      <c r="H5" s="84"/>
      <c r="I5" s="84"/>
      <c r="J5" s="84"/>
      <c r="K5" s="82"/>
      <c r="L5" s="82"/>
      <c r="N5" s="48"/>
      <c r="O5" s="60"/>
      <c r="P5" s="48"/>
    </row>
    <row r="6" spans="1:16" ht="15.5">
      <c r="A6" s="89" t="s">
        <v>72</v>
      </c>
      <c r="B6" s="63" t="s">
        <v>83</v>
      </c>
      <c r="C6" s="90" t="s">
        <v>90</v>
      </c>
      <c r="D6" s="90" t="s">
        <v>111</v>
      </c>
      <c r="E6" s="87"/>
      <c r="F6" s="85"/>
      <c r="G6" s="85"/>
      <c r="H6" s="85"/>
      <c r="I6" s="85"/>
      <c r="J6" s="85"/>
      <c r="K6" s="85"/>
      <c r="L6" s="82"/>
      <c r="O6" s="60"/>
      <c r="P6" s="48"/>
    </row>
    <row r="7" spans="1:16" ht="15.5">
      <c r="A7" s="89" t="s">
        <v>73</v>
      </c>
      <c r="B7" s="63" t="s">
        <v>84</v>
      </c>
      <c r="C7" s="90" t="s">
        <v>91</v>
      </c>
      <c r="D7" s="90" t="s">
        <v>113</v>
      </c>
      <c r="E7" s="91"/>
      <c r="F7" s="85"/>
      <c r="G7" s="85"/>
      <c r="H7" s="85"/>
      <c r="I7" s="85"/>
      <c r="J7" s="85"/>
      <c r="O7" s="60"/>
      <c r="P7" s="48"/>
    </row>
    <row r="8" spans="1:16" ht="15.5">
      <c r="A8" s="89" t="s">
        <v>79</v>
      </c>
      <c r="B8" s="63" t="s">
        <v>85</v>
      </c>
      <c r="C8" s="90" t="s">
        <v>92</v>
      </c>
      <c r="D8" s="90" t="s">
        <v>114</v>
      </c>
      <c r="E8" s="91"/>
      <c r="F8" s="85"/>
      <c r="G8" s="85"/>
      <c r="H8" s="85"/>
      <c r="I8" s="85"/>
      <c r="J8" s="85"/>
      <c r="O8" s="60"/>
      <c r="P8" s="48"/>
    </row>
    <row r="9" spans="1:16" ht="15.5">
      <c r="A9" s="89" t="s">
        <v>74</v>
      </c>
      <c r="B9" s="63" t="s">
        <v>86</v>
      </c>
      <c r="C9" s="90" t="s">
        <v>93</v>
      </c>
      <c r="D9" s="90" t="s">
        <v>115</v>
      </c>
      <c r="E9" s="87"/>
      <c r="F9" s="84"/>
      <c r="G9" s="84"/>
      <c r="H9" s="84"/>
      <c r="I9" s="84"/>
      <c r="J9" s="84"/>
      <c r="N9" s="48"/>
      <c r="O9" s="60"/>
      <c r="P9" s="48"/>
    </row>
    <row r="10" spans="1:16" ht="15.5">
      <c r="A10" s="89" t="s">
        <v>75</v>
      </c>
      <c r="B10" s="63" t="s">
        <v>87</v>
      </c>
      <c r="C10" s="90" t="s">
        <v>94</v>
      </c>
      <c r="D10" s="90" t="s">
        <v>117</v>
      </c>
      <c r="E10" s="87"/>
      <c r="F10" s="84"/>
      <c r="G10" s="84"/>
      <c r="H10" s="84"/>
      <c r="I10" s="84"/>
      <c r="J10" s="84"/>
      <c r="N10" s="48"/>
      <c r="O10" s="60"/>
      <c r="P10" s="48"/>
    </row>
    <row r="11" spans="1:16" ht="15.5">
      <c r="A11" s="89" t="s">
        <v>76</v>
      </c>
      <c r="B11" s="63" t="s">
        <v>88</v>
      </c>
      <c r="C11" s="90" t="s">
        <v>95</v>
      </c>
      <c r="D11" s="90" t="s">
        <v>116</v>
      </c>
      <c r="E11" s="87"/>
      <c r="F11" s="84"/>
      <c r="G11" s="84"/>
      <c r="H11" s="84"/>
      <c r="I11" s="84"/>
      <c r="J11" s="84"/>
      <c r="O11" s="60"/>
      <c r="P11" s="48"/>
    </row>
    <row r="12" spans="1:20" ht="15.5">
      <c r="A12" s="89" t="s">
        <v>77</v>
      </c>
      <c r="B12" s="63" t="s">
        <v>89</v>
      </c>
      <c r="C12" s="90" t="s">
        <v>96</v>
      </c>
      <c r="D12" s="90" t="s">
        <v>118</v>
      </c>
      <c r="E12" s="87"/>
      <c r="F12" s="84"/>
      <c r="G12" s="84"/>
      <c r="H12" s="84"/>
      <c r="I12" s="84"/>
      <c r="J12" s="84"/>
      <c r="O12" s="60"/>
      <c r="P12" s="48"/>
      <c r="T12" s="48"/>
    </row>
    <row r="13" spans="1:22" ht="15.5">
      <c r="A13" s="92"/>
      <c r="B13" s="92"/>
      <c r="C13" s="92"/>
      <c r="D13" s="87"/>
      <c r="E13" s="87"/>
      <c r="F13" s="84"/>
      <c r="G13" s="84"/>
      <c r="H13" s="84"/>
      <c r="I13" s="84"/>
      <c r="J13" s="84"/>
      <c r="O13" s="60"/>
      <c r="P13" s="48"/>
      <c r="T13" s="47"/>
      <c r="U13" s="47"/>
      <c r="V13" s="47"/>
    </row>
    <row r="14" spans="1:22" ht="15.5">
      <c r="A14" s="92"/>
      <c r="B14" s="92"/>
      <c r="C14" s="92"/>
      <c r="D14" s="87"/>
      <c r="E14" s="87"/>
      <c r="F14" s="84"/>
      <c r="G14" s="84"/>
      <c r="H14" s="84"/>
      <c r="I14" s="84"/>
      <c r="J14" s="84"/>
      <c r="O14" s="60"/>
      <c r="P14" s="48"/>
      <c r="T14" s="47"/>
      <c r="U14" s="47"/>
      <c r="V14" s="47"/>
    </row>
    <row r="15" spans="1:22" ht="15.5">
      <c r="A15" s="92"/>
      <c r="B15" s="92"/>
      <c r="C15" s="92"/>
      <c r="D15" s="87"/>
      <c r="E15" s="87"/>
      <c r="F15" s="84"/>
      <c r="G15" s="84"/>
      <c r="H15" s="84"/>
      <c r="I15" s="84"/>
      <c r="J15" s="84"/>
      <c r="N15" s="48"/>
      <c r="O15" s="60"/>
      <c r="P15" s="48"/>
      <c r="T15" s="47"/>
      <c r="U15" s="47"/>
      <c r="V15" s="47"/>
    </row>
    <row r="16" spans="1:22" ht="15.5">
      <c r="A16" s="92"/>
      <c r="B16" s="92"/>
      <c r="C16" s="92"/>
      <c r="D16" s="87"/>
      <c r="E16" s="87"/>
      <c r="F16" s="84"/>
      <c r="G16" s="84"/>
      <c r="H16" s="84"/>
      <c r="I16" s="84"/>
      <c r="J16" s="84"/>
      <c r="O16" s="60"/>
      <c r="P16" s="48"/>
      <c r="T16" s="47"/>
      <c r="U16" s="47"/>
      <c r="V16" s="47"/>
    </row>
    <row r="17" spans="2:22" ht="15.5">
      <c r="B17" s="48"/>
      <c r="C17" s="48"/>
      <c r="D17" s="85"/>
      <c r="E17" s="86"/>
      <c r="F17" s="84"/>
      <c r="G17" s="84"/>
      <c r="H17" s="84"/>
      <c r="I17" s="84"/>
      <c r="J17" s="84"/>
      <c r="O17" s="60"/>
      <c r="P17" s="48"/>
      <c r="T17" s="47"/>
      <c r="U17" s="47"/>
      <c r="V17" s="47"/>
    </row>
    <row r="18" spans="2:22" ht="15.5">
      <c r="B18" s="47"/>
      <c r="C18" s="47"/>
      <c r="D18" s="85"/>
      <c r="E18" s="86"/>
      <c r="F18" s="84"/>
      <c r="G18" s="84"/>
      <c r="H18" s="84"/>
      <c r="I18" s="84"/>
      <c r="J18" s="84"/>
      <c r="N18" s="48"/>
      <c r="O18" s="60"/>
      <c r="P18" s="48"/>
      <c r="T18" s="47"/>
      <c r="U18" s="47"/>
      <c r="V18" s="47"/>
    </row>
    <row r="19" spans="2:16" ht="15.5">
      <c r="B19" s="47"/>
      <c r="C19" s="47"/>
      <c r="N19" s="48"/>
      <c r="O19" s="60"/>
      <c r="P19" s="48"/>
    </row>
    <row r="20" spans="2:16" ht="15.5">
      <c r="B20" s="47"/>
      <c r="O20" s="60"/>
      <c r="P20" s="48"/>
    </row>
    <row r="21" spans="2:16" ht="15.5">
      <c r="B21" s="47"/>
      <c r="O21" s="60"/>
      <c r="P21" s="48"/>
    </row>
    <row r="22" spans="2:16" ht="15.5">
      <c r="B22" s="47"/>
      <c r="F22" s="4" t="str">
        <f>IF(OR(D22="",E22=""),"",VLOOKUP(VALUE(LEFT(D22,1))*VALUE(LEFT(E22,1)),Score,2))</f>
        <v/>
      </c>
      <c r="O22" s="60"/>
      <c r="P22" s="48"/>
    </row>
    <row r="23" spans="2:16" ht="15.5">
      <c r="B23" s="47"/>
      <c r="O23" s="60"/>
      <c r="P23" s="48"/>
    </row>
    <row r="24" spans="2:16" ht="15.5">
      <c r="B24" s="47"/>
      <c r="N24" s="48"/>
      <c r="O24" s="60"/>
      <c r="P24" s="48"/>
    </row>
    <row r="25" spans="15:16" ht="15.5">
      <c r="O25" s="60"/>
      <c r="P25" s="48"/>
    </row>
    <row r="27" spans="20:20">
      <c r="T27" s="50"/>
    </row>
    <row r="28" spans="8:20" ht="15.5">
      <c r="H28" s="54"/>
      <c r="T28" s="50"/>
    </row>
    <row r="29" spans="20:20">
      <c r="T29" s="50"/>
    </row>
    <row r="30" spans="20:20">
      <c r="T30" s="50"/>
    </row>
    <row r="32" spans="8:8">
      <c r="H32" s="47"/>
    </row>
    <row r="33" spans="8:20">
      <c r="H33" s="47"/>
      <c r="T33" s="48"/>
    </row>
    <row r="34" spans="20:20">
      <c r="T34" s="47"/>
    </row>
    <row r="35" spans="20:20">
      <c r="T35" s="47"/>
    </row>
    <row r="36" spans="20:20">
      <c r="T36" s="47"/>
    </row>
    <row r="37" spans="20:20">
      <c r="T37" s="47"/>
    </row>
    <row r="38" spans="20:20">
      <c r="T38" s="47"/>
    </row>
    <row r="39" spans="20:20">
      <c r="T39" s="47"/>
    </row>
  </sheetData>
  <conditionalFormatting sqref="F22 F14:I14 F18:J18 F10:H10 F12:H12 F16:I16">
    <cfRule type="cellIs" dxfId="17" priority="4" stopIfTrue="1" operator="equal">
      <formula>"Very Severe"</formula>
    </cfRule>
    <cfRule type="cellIs" dxfId="16" priority="5" stopIfTrue="1" operator="equal">
      <formula>"Severe"</formula>
    </cfRule>
    <cfRule type="cellIs" dxfId="15" priority="6" stopIfTrue="1" operator="equal">
      <formula>"Material"</formula>
    </cfRule>
  </conditionalFormatting>
  <conditionalFormatting sqref="F15:I15 F9:H9 F17:J17 F11:H11 G13:I13">
    <cfRule type="expression" dxfId="14" priority="7" stopIfTrue="1">
      <formula>F10="Very Severe"</formula>
    </cfRule>
    <cfRule type="expression" dxfId="13" priority="8" stopIfTrue="1">
      <formula>F10="Severe"</formula>
    </cfRule>
    <cfRule type="expression" dxfId="12" priority="9" stopIfTrue="1">
      <formula>F10="Material"</formula>
    </cfRule>
  </conditionalFormatting>
  <conditionalFormatting sqref="F13">
    <cfRule type="expression" dxfId="11" priority="10" stopIfTrue="1">
      <formula>F14="Very Severe"</formula>
    </cfRule>
    <cfRule type="expression" dxfId="10" priority="11" stopIfTrue="1">
      <formula>F14="Severe"</formula>
    </cfRule>
    <cfRule type="expression" dxfId="9" priority="12" stopIfTrue="1">
      <formula>F14="Material"</formula>
    </cfRule>
  </conditionalFormatting>
  <conditionalFormatting sqref="I9:J9 J13 J15 I11:J11">
    <cfRule type="expression" dxfId="8" priority="13" stopIfTrue="1">
      <formula>I10="Severe"</formula>
    </cfRule>
    <cfRule type="expression" dxfId="7" priority="14" stopIfTrue="1">
      <formula>I10="Significant"</formula>
    </cfRule>
    <cfRule type="expression" dxfId="6" priority="15" stopIfTrue="1">
      <formula>I10="Material"</formula>
    </cfRule>
  </conditionalFormatting>
  <conditionalFormatting sqref="I10:J10 I12:J12 J14 J16">
    <cfRule type="cellIs" dxfId="5" priority="16" stopIfTrue="1" operator="equal">
      <formula>"Severe"</formula>
    </cfRule>
    <cfRule type="cellIs" dxfId="4" priority="17" stopIfTrue="1" operator="equal">
      <formula>"Significant"</formula>
    </cfRule>
    <cfRule type="cellIs" dxfId="3" priority="18" stopIfTrue="1" operator="equal">
      <formula>"Material"</formula>
    </cfRule>
  </conditionalFormatting>
  <conditionalFormatting sqref="E1:J5">
    <cfRule type="cellIs" dxfId="2" priority="1" stopIfTrue="1" operator="equal">
      <formula>"Very Severe"</formula>
    </cfRule>
    <cfRule type="cellIs" dxfId="1" priority="2" stopIfTrue="1" operator="equal">
      <formula>"Severe"</formula>
    </cfRule>
    <cfRule type="cellIs" dxfId="0" priority="3" stopIfTrue="1" operator="equal">
      <formula>"Material"</formula>
    </cfRule>
  </conditionalFormatting>
  <pageMargins left="0.75" right="0.75" top="1" bottom="1" header="0.5" footer="0.5"/>
  <pageSetup paperSize="9" orientation="portrait"/>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_rels/item5.xml.rels><?xml version="1.0" encoding="utf-8" standalone="yes"?><Relationships xmlns="http://schemas.openxmlformats.org/package/2006/relationships"><Relationship Id="rId1" Type="http://schemas.openxmlformats.org/officeDocument/2006/relationships/customXmlProps" Target="itemProps5.xml" /></Relationships>
</file>

<file path=customXml/item1.xml><?xml version="1.0" encoding="utf-8"?>
<?mso-contentType ?>
<SharedContentType xmlns="Microsoft.SharePoint.Taxonomy.ContentTypeSync" SourceId="2cecac4d-2ae6-4b11-90e2-d65a676b88c1" ContentTypeId="0x010100EC3406C202E4497181665C11E646D3A300DC6282117EBF48F7B2D1FF50FAF7008F"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xsi="http://www.w3.org/2001/XMLSchema-instance" xmlns:pc="http://schemas.microsoft.com/office/infopath/2007/PartnerControls" xmlns:p="http://schemas.microsoft.com/office/2006/metadata/properties">
  <documentManagement>
    <cb978c0ac62045eba5090ce2ec6b982e xmlns="03d264b3-6678-4184-8ce6-937aabf157c3">
      <Terms xmlns="http://schemas.microsoft.com/office/infopath/2007/PartnerControls"/>
    </cb978c0ac62045eba5090ce2ec6b982e>
    <TaxCatchAll xmlns="03d264b3-6678-4184-8ce6-937aabf157c3" xsi:nil="true"/>
    <_dlc_DocId xmlns="bb99ed3f-a17b-4123-8061-b52226a28c6a">TEAM0-968418760-4430</_dlc_DocId>
    <_dlc_DocIdUrl xmlns="bb99ed3f-a17b-4123-8061-b52226a28c6a">
      <Url xmlns="bb99ed3f-a17b-4123-8061-b52226a28c6a">https://hertscc365.sharepoint.com/Sites/intranet-HCCTransformation2021/_layouts/15/DocIdRedir.aspx?ID=TEAM0-968418760-4430</Url>
      <Description xmlns="bb99ed3f-a17b-4123-8061-b52226a28c6a">TEAM0-968418760-4430</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Plaza Word Document" ma:contentTypeID="0x010100EC3406C202E4497181665C11E646D3A300DC6282117EBF48F7B2D1FF50FAF7008F006E8AA15E8573B642B63B86D1ED77E919" ma:contentTypeVersion="18" ma:contentTypeDescription="Plaza custom word document" ma:contentTypeScope="" ma:versionID="4825ab561d59cc5373a8dc5d404a8269">
  <xsd:schema xmlns:xsd="http://www.w3.org/2001/XMLSchema" xmlns:xs="http://www.w3.org/2001/XMLSchema" xmlns:p="http://schemas.microsoft.com/office/2006/metadata/properties" xmlns:ns2="03d264b3-6678-4184-8ce6-937aabf157c3" xmlns:ns3="bb99ed3f-a17b-4123-8061-b52226a28c6a" xmlns:ns4="05e71baa-cf50-44f2-8911-a5dead0dd9db" targetNamespace="http://schemas.microsoft.com/office/2006/metadata/properties" ma:root="true" ma:fieldsID="631fa76689620920469f06af75e6d8b4" ns2:_="" ns3:_="" ns4:_="">
    <xsd:import namespace="03d264b3-6678-4184-8ce6-937aabf157c3"/>
    <xsd:import namespace="bb99ed3f-a17b-4123-8061-b52226a28c6a"/>
    <xsd:import namespace="05e71baa-cf50-44f2-8911-a5dead0dd9db"/>
    <xsd:element name="properties">
      <xsd:complexType>
        <xsd:sequence>
          <xsd:element name="documentManagement">
            <xsd:complexType>
              <xsd:all>
                <xsd:element ref="ns2:cb978c0ac62045eba5090ce2ec6b982e" minOccurs="0"/>
                <xsd:element ref="ns2:TaxCatchAll" minOccurs="0"/>
                <xsd:element ref="ns2:TaxCatchAllLabel" minOccurs="0"/>
                <xsd:element ref="ns3:_dlc_DocId" minOccurs="0"/>
                <xsd:element ref="ns3:_dlc_DocIdUrl" minOccurs="0"/>
                <xsd:element ref="ns3:_dlc_DocIdPersistId" minOccurs="0"/>
                <xsd:element ref="ns4:MediaServiceMetadata" minOccurs="0"/>
                <xsd:element ref="ns4:MediaServiceFastMetadata" minOccurs="0"/>
                <xsd:element ref="ns4:MediaServiceAutoTags" minOccurs="0"/>
                <xsd:element ref="ns4:MediaServiceOCR" minOccurs="0"/>
                <xsd:element ref="ns3:SharedWithUsers" minOccurs="0"/>
                <xsd:element ref="ns3:SharedWithDetails"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264b3-6678-4184-8ce6-937aabf157c3" elementFormDefault="qualified">
    <xsd:import namespace="http://schemas.microsoft.com/office/2006/documentManagement/types"/>
    <xsd:import namespace="http://schemas.microsoft.com/office/infopath/2007/PartnerControls"/>
    <xsd:element name="cb978c0ac62045eba5090ce2ec6b982e" ma:index="8" nillable="true" ma:taxonomy="true" ma:internalName="cb978c0ac62045eba5090ce2ec6b982e" ma:taxonomyFieldName="PZFileplanreference" ma:displayName="File Plan Reference" ma:readOnly="false" ma:default="" ma:fieldId="{cb978c0a-c620-45eb-a509-0ce2ec6b982e}" ma:sspId="2cecac4d-2ae6-4b11-90e2-d65a676b88c1" ma:termSetId="81cf162c-788c-4cf4-84a1-1df2b6eb513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b43b841-ae07-4283-b4da-942b7a9d439f}" ma:internalName="TaxCatchAll" ma:showField="CatchAllData" ma:web="bb99ed3f-a17b-4123-8061-b52226a28c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b43b841-ae07-4283-b4da-942b7a9d439f}" ma:internalName="TaxCatchAllLabel" ma:readOnly="true" ma:showField="CatchAllDataLabel" ma:web="bb99ed3f-a17b-4123-8061-b52226a28c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99ed3f-a17b-4123-8061-b52226a28c6a"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e71baa-cf50-44f2-8911-a5dead0dd9db"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C1FC7B-B3F4-4EA0-958D-D017F18D3940}">
  <ds:schemaRefs>
    <ds:schemaRef ds:uri="http://schemas.microsoft.com/sharepoint/events"/>
  </ds:schemaRefs>
</ds:datastoreItem>
</file>

<file path=customXml/itemProps2.xml><?xml version="1.0" encoding="utf-8"?>
<ds:datastoreItem xmlns:ds="http://schemas.openxmlformats.org/officeDocument/2006/customXml" ds:itemID="{6798849A-DB9B-4564-9157-701D965C4437}">
  <ds:schemaRefs>
    <ds:schemaRef ds:uri="Microsoft.SharePoint.Taxonomy.ContentTypeSync"/>
  </ds:schemaRefs>
</ds:datastoreItem>
</file>

<file path=customXml/itemProps3.xml><?xml version="1.0" encoding="utf-8"?>
<ds:datastoreItem xmlns:ds="http://schemas.openxmlformats.org/officeDocument/2006/customXml" ds:itemID="{8990C571-07A6-4735-A578-7555D7E16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264b3-6678-4184-8ce6-937aabf157c3"/>
    <ds:schemaRef ds:uri="bb99ed3f-a17b-4123-8061-b52226a28c6a"/>
    <ds:schemaRef ds:uri="05e71baa-cf50-44f2-8911-a5dead0dd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87F1BF-C180-46B2-B168-37FC62D72385}">
  <ds:schemaRefs>
    <ds:schemaRef ds:uri="http://schemas.microsoft.com/office/2006/metadata/properties"/>
    <ds:schemaRef ds:uri="http://schemas.microsoft.com/office/infopath/2007/PartnerControls"/>
    <ds:schemaRef ds:uri="03d264b3-6678-4184-8ce6-937aabf157c3"/>
    <ds:schemaRef ds:uri="bb99ed3f-a17b-4123-8061-b52226a28c6a"/>
  </ds:schemaRefs>
</ds:datastoreItem>
</file>

<file path=customXml/itemProps5.xml><?xml version="1.0" encoding="utf-8"?>
<ds:datastoreItem xmlns:ds="http://schemas.openxmlformats.org/officeDocument/2006/customXml" ds:itemID="{B2D46E5D-04C9-44E9-BA76-6BFD2CE1BC3A}">
  <ds:schemaRefs>
    <ds:schemaRef ds:uri="http://schemas.microsoft.com/sharepoint/v3/contenttype/forms"/>
  </ds:schemaRefs>
</ds:datastoreItem>
</file>

<file path=docProps/app.xml><?xml version="1.0" encoding="utf-8"?>
<Properties xmlns="http://schemas.openxmlformats.org/officeDocument/2006/extended-properties">
  <Application>Microsoft Excel</Application>
  <Company>Herts County Council</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Jeff</dc:creator>
  <dc:description/>
  <cp:keywords/>
  <cp:lastModifiedBy>Fry</cp:lastModifiedBy>
  <dcterms:created xsi:type="dcterms:W3CDTF">2009-11-24T14:36:29Z</dcterms:created>
  <dcterms:modified xsi:type="dcterms:W3CDTF">2023-07-03T09:11:12Z</dcterms:modified>
  <dc:subject/>
  <dc:title>template-risk-register-for-schools-jan-2022</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0x010100EC3406C202E4497181665C11E646D3A300DC6282117EBF48F7B2D1FF50FAF7008F006E8AA15E8573B642B63B86D1ED77E919</vt:lpstr>
  </property>
  <property fmtid="{D5CDD505-2E9C-101B-9397-08002B2CF9AE}" pid="3" name="_dlc_DocIdItemGuid">
    <vt:lpstr>08b20d4c-88ac-442f-b753-57f4d97cff68</vt:lpstr>
  </property>
  <property fmtid="{D5CDD505-2E9C-101B-9397-08002B2CF9AE}" pid="4" name="PZFileplanreference">
    <vt:lpstr/>
  </property>
</Properties>
</file>